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ngleyPC_2019\LangleyPC\Langley Accounts2015\2021-2022\"/>
    </mc:Choice>
  </mc:AlternateContent>
  <xr:revisionPtr revIDLastSave="0" documentId="8_{1303CE43-C120-44CC-B549-E4226D6896C0}" xr6:coauthVersionLast="47" xr6:coauthVersionMax="47" xr10:uidLastSave="{00000000-0000-0000-0000-000000000000}"/>
  <bookViews>
    <workbookView xWindow="-120" yWindow="-120" windowWidth="29040" windowHeight="15720" tabRatio="904" activeTab="1" xr2:uid="{00000000-000D-0000-FFFF-FFFF00000000}"/>
  </bookViews>
  <sheets>
    <sheet name="Bank Rec" sheetId="1" r:id="rId1"/>
    <sheet name="Payments" sheetId="2" r:id="rId2"/>
    <sheet name="Income" sheetId="3" r:id="rId3"/>
    <sheet name="PerfBudget" sheetId="4" state="hidden" r:id="rId4"/>
    <sheet name="Financial Statement" sheetId="5" r:id="rId5"/>
    <sheet name="EndofYearBudgetReview" sheetId="7" r:id="rId6"/>
  </sheets>
  <definedNames>
    <definedName name="_xlnm.Print_Area" localSheetId="5">EndofYearBudgetReview!$B$1:$N$69</definedName>
    <definedName name="_xlnm.Print_Area" localSheetId="4">'Financial Statement'!$A$1:$F$22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4" i="7" l="1"/>
  <c r="M33" i="7"/>
  <c r="C54" i="7"/>
  <c r="J15" i="7"/>
  <c r="J12" i="7"/>
  <c r="J7" i="7"/>
  <c r="E55" i="2"/>
  <c r="D9" i="5" l="1"/>
  <c r="C48" i="7"/>
  <c r="J25" i="7"/>
  <c r="J33" i="7" s="1"/>
  <c r="L24" i="7"/>
  <c r="M24" i="7" s="1"/>
  <c r="L23" i="7"/>
  <c r="L22" i="7"/>
  <c r="L21" i="7"/>
  <c r="L20" i="7"/>
  <c r="L19" i="7"/>
  <c r="L18" i="7"/>
  <c r="L16" i="7"/>
  <c r="L14" i="7"/>
  <c r="L13" i="7"/>
  <c r="L12" i="7"/>
  <c r="L11" i="7"/>
  <c r="L10" i="7"/>
  <c r="L9" i="7"/>
  <c r="L8" i="7"/>
  <c r="L7" i="7"/>
  <c r="L5" i="7"/>
  <c r="L4" i="7"/>
  <c r="K24" i="7"/>
  <c r="K23" i="7"/>
  <c r="K22" i="7"/>
  <c r="K21" i="7"/>
  <c r="K20" i="7"/>
  <c r="K19" i="7"/>
  <c r="K18" i="7"/>
  <c r="K16" i="7"/>
  <c r="K14" i="7"/>
  <c r="K13" i="7"/>
  <c r="K12" i="7"/>
  <c r="K11" i="7"/>
  <c r="K10" i="7"/>
  <c r="K9" i="7"/>
  <c r="K8" i="7"/>
  <c r="K7" i="7"/>
  <c r="K5" i="7"/>
  <c r="K4" i="7"/>
  <c r="L69" i="7"/>
  <c r="C52" i="7"/>
  <c r="I34" i="2"/>
  <c r="I6" i="7"/>
  <c r="K6" i="7" s="1"/>
  <c r="L64" i="7"/>
  <c r="D19" i="5"/>
  <c r="E15" i="7"/>
  <c r="L15" i="7" s="1"/>
  <c r="E17" i="7"/>
  <c r="K17" i="7" s="1"/>
  <c r="C25" i="7"/>
  <c r="L17" i="7" l="1"/>
  <c r="K15" i="7"/>
  <c r="L6" i="7"/>
  <c r="J35" i="7"/>
  <c r="H13" i="2"/>
  <c r="I9" i="2" l="1"/>
  <c r="C6" i="1"/>
  <c r="L44" i="7" l="1"/>
  <c r="I25" i="7"/>
  <c r="M23" i="7"/>
  <c r="L58" i="7" l="1"/>
  <c r="I33" i="7"/>
  <c r="I35" i="7" s="1"/>
  <c r="K25" i="7" l="1"/>
  <c r="L25" i="7"/>
  <c r="I28" i="3" l="1"/>
  <c r="F28" i="3" l="1"/>
  <c r="F63" i="2" l="1"/>
  <c r="G31" i="1" l="1"/>
  <c r="AE63" i="2" l="1"/>
  <c r="C43" i="7" l="1"/>
  <c r="D18" i="1" l="1"/>
  <c r="D19" i="1" s="1"/>
  <c r="D6" i="1" l="1"/>
  <c r="D9" i="1" s="1"/>
  <c r="D11" i="1" s="1"/>
  <c r="E63" i="2"/>
  <c r="H25" i="7" l="1"/>
  <c r="H33" i="7" s="1"/>
  <c r="H35" i="7" s="1"/>
  <c r="M63" i="2"/>
  <c r="M22" i="7" l="1"/>
  <c r="G25" i="7" l="1"/>
  <c r="G33" i="7" s="1"/>
  <c r="G35" i="7" s="1"/>
  <c r="F25" i="7" l="1"/>
  <c r="F33" i="7" l="1"/>
  <c r="F35" i="7" s="1"/>
  <c r="M21" i="7"/>
  <c r="M20" i="7"/>
  <c r="E25" i="7" l="1"/>
  <c r="E33" i="7" s="1"/>
  <c r="E35" i="7" s="1"/>
  <c r="M35" i="7" s="1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 l="1"/>
  <c r="D28" i="3" l="1"/>
  <c r="G28" i="3" l="1"/>
  <c r="E25" i="4" l="1"/>
  <c r="F25" i="4" s="1"/>
  <c r="E24" i="4"/>
  <c r="F24" i="4" s="1"/>
  <c r="E23" i="4"/>
  <c r="F23" i="4" s="1"/>
  <c r="E22" i="4"/>
  <c r="F22" i="4" s="1"/>
  <c r="E21" i="4"/>
  <c r="F21" i="4" s="1"/>
  <c r="E20" i="4"/>
  <c r="F20" i="4" s="1"/>
  <c r="E19" i="4"/>
  <c r="F19" i="4" s="1"/>
  <c r="E18" i="4"/>
  <c r="F18" i="4" s="1"/>
  <c r="E17" i="4"/>
  <c r="F17" i="4" s="1"/>
  <c r="E16" i="4"/>
  <c r="F16" i="4" s="1"/>
  <c r="E15" i="4"/>
  <c r="F15" i="4" s="1"/>
  <c r="E14" i="4"/>
  <c r="F14" i="4" s="1"/>
  <c r="E13" i="4"/>
  <c r="F13" i="4" s="1"/>
  <c r="E12" i="4"/>
  <c r="F12" i="4" s="1"/>
  <c r="E11" i="4"/>
  <c r="F11" i="4" s="1"/>
  <c r="E10" i="4"/>
  <c r="F10" i="4" s="1"/>
  <c r="E9" i="4"/>
  <c r="F9" i="4" s="1"/>
  <c r="E8" i="4"/>
  <c r="F8" i="4" s="1"/>
  <c r="E7" i="4"/>
  <c r="F7" i="4" s="1"/>
  <c r="E6" i="4"/>
  <c r="F6" i="4" s="1"/>
  <c r="E5" i="4"/>
  <c r="F5" i="4" s="1"/>
  <c r="E4" i="4"/>
  <c r="F4" i="4" s="1"/>
  <c r="E3" i="4"/>
  <c r="F3" i="4" s="1"/>
  <c r="D29" i="4"/>
  <c r="B29" i="4"/>
  <c r="E29" i="4" l="1"/>
  <c r="E28" i="3" l="1"/>
  <c r="H28" i="3" l="1"/>
  <c r="I30" i="3" l="1"/>
  <c r="I32" i="3" l="1"/>
  <c r="J66" i="3"/>
  <c r="L63" i="2" l="1"/>
  <c r="Y63" i="2"/>
  <c r="AD63" i="2"/>
  <c r="AB63" i="2"/>
  <c r="X63" i="2"/>
  <c r="Z63" i="2"/>
  <c r="AA63" i="2"/>
  <c r="O63" i="2"/>
  <c r="P63" i="2"/>
  <c r="N63" i="2"/>
  <c r="W63" i="2"/>
  <c r="G63" i="2"/>
  <c r="J63" i="2"/>
  <c r="S63" i="2"/>
  <c r="I63" i="2"/>
  <c r="AC63" i="2"/>
  <c r="Q63" i="2"/>
  <c r="T63" i="2"/>
  <c r="U63" i="2"/>
  <c r="K63" i="2"/>
  <c r="R63" i="2"/>
  <c r="V63" i="2"/>
  <c r="D21" i="1" l="1"/>
  <c r="D23" i="1" s="1"/>
  <c r="G14" i="1" s="1"/>
  <c r="H63" i="2"/>
  <c r="AG63" i="2" s="1"/>
  <c r="E64" i="2" l="1"/>
  <c r="E66" i="2" s="1"/>
  <c r="C61" i="7"/>
  <c r="C64" i="7" s="1"/>
</calcChain>
</file>

<file path=xl/sharedStrings.xml><?xml version="1.0" encoding="utf-8"?>
<sst xmlns="http://schemas.openxmlformats.org/spreadsheetml/2006/main" count="370" uniqueCount="244">
  <si>
    <t xml:space="preserve">BARCLAYS BANK BALANCES </t>
  </si>
  <si>
    <t>Statement No.</t>
  </si>
  <si>
    <t>Balance</t>
  </si>
  <si>
    <t>Community Account</t>
  </si>
  <si>
    <t>20.54.11</t>
  </si>
  <si>
    <t>A/C 70081078</t>
  </si>
  <si>
    <t>High Interest Savings Account</t>
  </si>
  <si>
    <t>A/C 10984043</t>
  </si>
  <si>
    <t>PAYEE</t>
  </si>
  <si>
    <t>CHEQ NO.</t>
  </si>
  <si>
    <t>PAYMENT DETAILS</t>
  </si>
  <si>
    <t>CLERK'S SALARY/PAYE</t>
  </si>
  <si>
    <t>POSTAGE</t>
  </si>
  <si>
    <t>STATIONERY</t>
  </si>
  <si>
    <t>ICT</t>
  </si>
  <si>
    <t>TRAINING</t>
  </si>
  <si>
    <t>CHAIRMAN'S ALLOWANCE</t>
  </si>
  <si>
    <t>INSURANCE</t>
  </si>
  <si>
    <t>AUDIT FEES</t>
  </si>
  <si>
    <t>ALLOTMENTS</t>
  </si>
  <si>
    <t>SUBS</t>
  </si>
  <si>
    <t>MILEAGE/ CAR PARK</t>
  </si>
  <si>
    <t>STREET LIGHTS - ENERGY</t>
  </si>
  <si>
    <t>STREET LIGH- MAINT.</t>
  </si>
  <si>
    <t>OPEN SPACES</t>
  </si>
  <si>
    <t>REC. GROOUDS - REPAIRS</t>
  </si>
  <si>
    <t>PLANTERS</t>
  </si>
  <si>
    <t>WAR MEM. WREATH</t>
  </si>
  <si>
    <t>VAT</t>
  </si>
  <si>
    <t>TOTAL</t>
  </si>
  <si>
    <t>Total</t>
  </si>
  <si>
    <t>Training</t>
  </si>
  <si>
    <t>PAYMENTS</t>
  </si>
  <si>
    <t>Clerk's Salary, Room Rent, PAYE/NI</t>
  </si>
  <si>
    <t>Postage</t>
  </si>
  <si>
    <t>Chairman's Allowance</t>
  </si>
  <si>
    <t>Insurance</t>
  </si>
  <si>
    <t>Audit Fees</t>
  </si>
  <si>
    <t>Advertising / Website</t>
  </si>
  <si>
    <t>Subscriptions</t>
  </si>
  <si>
    <t xml:space="preserve">Donations - Section 137 </t>
  </si>
  <si>
    <t>Mileage / Car Parking</t>
  </si>
  <si>
    <t>Youth</t>
  </si>
  <si>
    <t>Street Lights - Energy Costs</t>
  </si>
  <si>
    <t>Street Lights - Maintenance</t>
  </si>
  <si>
    <t>Les Apps - Litter Bins</t>
  </si>
  <si>
    <t>Open Spaces</t>
  </si>
  <si>
    <t>Recreation Grounds - Repairs</t>
  </si>
  <si>
    <t>Planters</t>
  </si>
  <si>
    <t>War Memorial - Wreath</t>
  </si>
  <si>
    <t>Expenditure</t>
  </si>
  <si>
    <t>DATE</t>
  </si>
  <si>
    <t>RECEIVED FROM</t>
  </si>
  <si>
    <t>RECEIPT DETAILS</t>
  </si>
  <si>
    <t>GRANTS</t>
  </si>
  <si>
    <t>MISC</t>
  </si>
  <si>
    <t>ALLOT-MENTS</t>
  </si>
  <si>
    <t>BANK INTEREST</t>
  </si>
  <si>
    <t>Add N/C Bankings</t>
  </si>
  <si>
    <t>MBC</t>
  </si>
  <si>
    <t>Precept</t>
  </si>
  <si>
    <t xml:space="preserve">Diff </t>
  </si>
  <si>
    <t>Checked by</t>
  </si>
  <si>
    <t>Prepared by</t>
  </si>
  <si>
    <t>Burial Grounds and Cemeteries</t>
  </si>
  <si>
    <t>to date</t>
  </si>
  <si>
    <t>Balance at Bank</t>
  </si>
  <si>
    <t>Less O/S Cheques</t>
  </si>
  <si>
    <t>Add Receipts</t>
  </si>
  <si>
    <t>Less Payments</t>
  </si>
  <si>
    <t>Village Hall Room Hire</t>
  </si>
  <si>
    <t>Stationery</t>
  </si>
  <si>
    <t>Telephone/LVH Broadband</t>
  </si>
  <si>
    <t>H Anderson</t>
  </si>
  <si>
    <t>See Below</t>
  </si>
  <si>
    <t>KALC</t>
  </si>
  <si>
    <t>Annual Subscription</t>
  </si>
  <si>
    <t>The following amounts have been received since the last meeting</t>
  </si>
  <si>
    <t>The following require approval for payment:</t>
  </si>
  <si>
    <t>Less Expected Income</t>
  </si>
  <si>
    <t>Other Expenditure</t>
  </si>
  <si>
    <t>Planner (Capital)</t>
  </si>
  <si>
    <t>Allotments (Self Financing)</t>
  </si>
  <si>
    <t>Total Spent</t>
  </si>
  <si>
    <t>Amount Left</t>
  </si>
  <si>
    <t>Percentage</t>
  </si>
  <si>
    <t>Budget Used</t>
  </si>
  <si>
    <t>Budget Amount</t>
  </si>
  <si>
    <t>Langley Amenity Trust</t>
  </si>
  <si>
    <t>Outstanding Cheques</t>
  </si>
  <si>
    <t>Subtotal</t>
  </si>
  <si>
    <t>Plus VAT (Reclaimable)</t>
  </si>
  <si>
    <t xml:space="preserve">Other Expenditure </t>
  </si>
  <si>
    <t>Allotment Rent</t>
  </si>
  <si>
    <t>Allotments**</t>
  </si>
  <si>
    <t>Totals</t>
  </si>
  <si>
    <t>Oct-Dec</t>
  </si>
  <si>
    <t>So far</t>
  </si>
  <si>
    <t>Jul-Sept</t>
  </si>
  <si>
    <t xml:space="preserve">Total </t>
  </si>
  <si>
    <t>Grants</t>
  </si>
  <si>
    <t>Burial Ground Grant</t>
  </si>
  <si>
    <t xml:space="preserve">**Allotments offset by some rental income </t>
  </si>
  <si>
    <t xml:space="preserve"> </t>
  </si>
  <si>
    <t xml:space="preserve">                                                                               </t>
  </si>
  <si>
    <t>Interest</t>
  </si>
  <si>
    <t>Newsletter/Publication</t>
  </si>
  <si>
    <t>Allotment Rent in</t>
  </si>
  <si>
    <t>Allotment Expenditure</t>
  </si>
  <si>
    <t>Parish Services Scheme</t>
  </si>
  <si>
    <t>Income Breakdown</t>
  </si>
  <si>
    <t>EON</t>
  </si>
  <si>
    <t>Street Lighting Chgs</t>
  </si>
  <si>
    <t>Play Area Refurbsishment</t>
  </si>
  <si>
    <t>Grants Received</t>
  </si>
  <si>
    <t>Equipment &amp; Install</t>
  </si>
  <si>
    <t>Parish Council Contrib</t>
  </si>
  <si>
    <t>Estimated Expenditure for remainder of year</t>
  </si>
  <si>
    <t xml:space="preserve">Summary </t>
  </si>
  <si>
    <t>Payments made including VAT</t>
  </si>
  <si>
    <t>GYM Equipment</t>
  </si>
  <si>
    <t>BURIAL GROUND GRANT</t>
  </si>
  <si>
    <t>Defibrilator Service</t>
  </si>
  <si>
    <t>Date 2020/21</t>
  </si>
  <si>
    <t>ACRE</t>
  </si>
  <si>
    <t>Satswana</t>
  </si>
  <si>
    <t>LVH Room Hire/ZOOM</t>
  </si>
  <si>
    <t>Two Spires Newsletter</t>
  </si>
  <si>
    <t>DEFIB</t>
  </si>
  <si>
    <t>Open Spaces Breakdown</t>
  </si>
  <si>
    <t>WEBSITE SET UP</t>
  </si>
  <si>
    <t>Village Hall Room Hire (ZOOM)</t>
  </si>
  <si>
    <t>HMRC VAT Return</t>
  </si>
  <si>
    <t>WCAG Compliance</t>
  </si>
  <si>
    <t>New Website***</t>
  </si>
  <si>
    <t>Paul Beaney</t>
  </si>
  <si>
    <t>Railings Refurb</t>
  </si>
  <si>
    <t>Chq cancelled</t>
  </si>
  <si>
    <t>L Robbins</t>
  </si>
  <si>
    <t>Internal Audit Fee</t>
  </si>
  <si>
    <t>CIL</t>
  </si>
  <si>
    <t>Salary&amp;Expenses</t>
  </si>
  <si>
    <t>Paper Mountains</t>
  </si>
  <si>
    <t>Secure paper destruction</t>
  </si>
  <si>
    <t>Misc</t>
  </si>
  <si>
    <t>D Woodcock</t>
  </si>
  <si>
    <t>Play Area Repair</t>
  </si>
  <si>
    <t>D Spry</t>
  </si>
  <si>
    <t>BARCLAYS</t>
  </si>
  <si>
    <t>Fenland Leisure</t>
  </si>
  <si>
    <t>Toddler Swings</t>
  </si>
  <si>
    <t>PlayFix</t>
  </si>
  <si>
    <t>Repair Slide</t>
  </si>
  <si>
    <t>Loose Parish Cncl</t>
  </si>
  <si>
    <t>ROSPA Playarea Training</t>
  </si>
  <si>
    <t>W Young</t>
  </si>
  <si>
    <t>Plants for planters</t>
  </si>
  <si>
    <t>Gong repair</t>
  </si>
  <si>
    <t>HMRC</t>
  </si>
  <si>
    <t>Tax</t>
  </si>
  <si>
    <t>1 April to 13 July 2021</t>
  </si>
  <si>
    <t>S137/Misc Projects</t>
  </si>
  <si>
    <t>Website Annual</t>
  </si>
  <si>
    <t>Balance as at 1/4/2021</t>
  </si>
  <si>
    <t xml:space="preserve">Receipts in </t>
  </si>
  <si>
    <t>Confidential Paper Shredding</t>
  </si>
  <si>
    <t>Railings Refurbishment</t>
  </si>
  <si>
    <t>CIL Money (Bicknor Farm)</t>
  </si>
  <si>
    <t>Gong Refurbishment</t>
  </si>
  <si>
    <t>E.on</t>
  </si>
  <si>
    <t>Playfix</t>
  </si>
  <si>
    <t>Playsafety Ltd</t>
  </si>
  <si>
    <t>ROSPA Inspection</t>
  </si>
  <si>
    <t>D Gallafant</t>
  </si>
  <si>
    <t>R Haw</t>
  </si>
  <si>
    <t>N Edwards</t>
  </si>
  <si>
    <t>KCC</t>
  </si>
  <si>
    <t>Speed Indicator Device</t>
  </si>
  <si>
    <t>CIL Spend</t>
  </si>
  <si>
    <t>PKF Littlejohn</t>
  </si>
  <si>
    <t>External Audit</t>
  </si>
  <si>
    <t>Playground repairs</t>
  </si>
  <si>
    <t>KCPFA</t>
  </si>
  <si>
    <t>Castle Water</t>
  </si>
  <si>
    <t>Allotment Water</t>
  </si>
  <si>
    <t>Mrs Mapes</t>
  </si>
  <si>
    <t>G Marshall</t>
  </si>
  <si>
    <t>A Colceriu</t>
  </si>
  <si>
    <t>G Wood</t>
  </si>
  <si>
    <t>J Dent</t>
  </si>
  <si>
    <t>14 July-21/9/21</t>
  </si>
  <si>
    <t>Came&amp;Companuy</t>
  </si>
  <si>
    <t>SID Purchase and Installation</t>
  </si>
  <si>
    <t xml:space="preserve"> Total Remaining to spend</t>
  </si>
  <si>
    <t>Play Area Repairs as identfied</t>
  </si>
  <si>
    <t>Toddler Swings New Seats</t>
  </si>
  <si>
    <t>Repair of Broken Slide Section</t>
  </si>
  <si>
    <t>Langley Football Club</t>
  </si>
  <si>
    <t xml:space="preserve">Grant </t>
  </si>
  <si>
    <t xml:space="preserve">BG Electrical </t>
  </si>
  <si>
    <t>Defib Inspection</t>
  </si>
  <si>
    <t>RBL Poppy Appeal</t>
  </si>
  <si>
    <t>Poppy Wreath</t>
  </si>
  <si>
    <t>Football Club Grant</t>
  </si>
  <si>
    <t>30/9/21 - 16/11/21</t>
  </si>
  <si>
    <t>Football Club Equipment Shed</t>
  </si>
  <si>
    <t xml:space="preserve">CIL Money Received (Ring Fenced) </t>
  </si>
  <si>
    <t>Install 1</t>
  </si>
  <si>
    <t>Install 2</t>
  </si>
  <si>
    <t>LANGLEY PARISH COUNCIL BUDGET ANALYSIS 1 APRIL 2021 TO 31 MARCH 2022</t>
  </si>
  <si>
    <t>Marks</t>
  </si>
  <si>
    <t>A Hampson</t>
  </si>
  <si>
    <t>Langley Village Hall</t>
  </si>
  <si>
    <t>Aubergine262</t>
  </si>
  <si>
    <t>Website Annual hosting</t>
  </si>
  <si>
    <t>KALC Climate Change</t>
  </si>
  <si>
    <t>Infrastructure Repairs CIL</t>
  </si>
  <si>
    <t>Fresh Air Fitness</t>
  </si>
  <si>
    <t>Gym Equipment Service</t>
  </si>
  <si>
    <t>Information Commissioner</t>
  </si>
  <si>
    <t>Data Protection Fee</t>
  </si>
  <si>
    <t>Npower</t>
  </si>
  <si>
    <t xml:space="preserve">Hall Hire </t>
  </si>
  <si>
    <t>Langley Parish Council Agenda Item 8</t>
  </si>
  <si>
    <t>Grafitti Removal</t>
  </si>
  <si>
    <t>Training Courses x 2</t>
  </si>
  <si>
    <t>Paul Waring</t>
  </si>
  <si>
    <t>Grounds Maintenance</t>
  </si>
  <si>
    <t>Otham PCC</t>
  </si>
  <si>
    <t>Churchyard Maintenance</t>
  </si>
  <si>
    <t>VAT Return</t>
  </si>
  <si>
    <t>S Knowles</t>
  </si>
  <si>
    <t>Flowers for Planters</t>
  </si>
  <si>
    <t>Women of Kent</t>
  </si>
  <si>
    <t>Chairman Enagement and donation</t>
  </si>
  <si>
    <t xml:space="preserve">Tax &amp; NI </t>
  </si>
  <si>
    <t>14/12/2021 - 31/3/22</t>
  </si>
  <si>
    <t>Chairmans Luncheon</t>
  </si>
  <si>
    <t>Parish Services Scheme (Mowing)</t>
  </si>
  <si>
    <t>Balance as at 31/3/2022</t>
  </si>
  <si>
    <t>P Waring Grounds Maintenance</t>
  </si>
  <si>
    <t>CIL Ringfenced Money</t>
  </si>
  <si>
    <t>Barclays Bank</t>
  </si>
  <si>
    <t>103104-103163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</si>
</sst>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£&quot;#,##0.00;[Red]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/m/yy;@"/>
    <numFmt numFmtId="165" formatCode="&quot;£&quot;#,##0.00"/>
    <numFmt numFmtId="166" formatCode="_-* #,##0.00_-;\-* #,##0.00_-;_-* &quot;-&quot;_-;_-@_-"/>
    <numFmt numFmtId="167" formatCode="_-&quot;£&quot;* #,##0.00_-;\-&quot;£&quot;* #,##0.00_-;_-&quot;£&quot;* &quot;-&quot;_-;_-@_-"/>
  </numFmts>
  <fonts count="3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name val="Arial"/>
      <family val="2"/>
    </font>
    <font>
      <b/>
      <sz val="6"/>
      <name val="Arial"/>
      <family val="2"/>
    </font>
    <font>
      <b/>
      <sz val="8"/>
      <color indexed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9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1F497D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26" fillId="0" borderId="0" applyFont="0" applyFill="0" applyBorder="0" applyAlignment="0" applyProtection="0"/>
  </cellStyleXfs>
  <cellXfs count="163">
    <xf numFmtId="0" fontId="0" fillId="0" borderId="0" xfId="0"/>
    <xf numFmtId="2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wrapText="1"/>
    </xf>
    <xf numFmtId="43" fontId="3" fillId="0" borderId="1" xfId="0" applyNumberFormat="1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5" fillId="0" borderId="0" xfId="0" applyFont="1"/>
    <xf numFmtId="0" fontId="6" fillId="0" borderId="0" xfId="0" applyFont="1"/>
    <xf numFmtId="0" fontId="8" fillId="0" borderId="0" xfId="0" applyFont="1"/>
    <xf numFmtId="2" fontId="7" fillId="0" borderId="0" xfId="0" applyNumberFormat="1" applyFont="1"/>
    <xf numFmtId="2" fontId="6" fillId="0" borderId="0" xfId="0" applyNumberFormat="1" applyFont="1"/>
    <xf numFmtId="2" fontId="1" fillId="0" borderId="0" xfId="0" applyNumberFormat="1" applyFont="1"/>
    <xf numFmtId="0" fontId="9" fillId="0" borderId="2" xfId="0" applyFont="1" applyBorder="1"/>
    <xf numFmtId="0" fontId="10" fillId="0" borderId="2" xfId="0" applyFont="1" applyBorder="1"/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43" fontId="11" fillId="0" borderId="1" xfId="0" applyNumberFormat="1" applyFont="1" applyBorder="1" applyAlignment="1">
      <alignment horizontal="center" vertical="center" wrapText="1"/>
    </xf>
    <xf numFmtId="43" fontId="11" fillId="0" borderId="0" xfId="0" applyNumberFormat="1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3" fontId="12" fillId="0" borderId="0" xfId="0" applyNumberFormat="1" applyFont="1" applyAlignment="1">
      <alignment horizontal="center" vertical="center" wrapText="1"/>
    </xf>
    <xf numFmtId="2" fontId="0" fillId="0" borderId="3" xfId="0" applyNumberFormat="1" applyBorder="1"/>
    <xf numFmtId="2" fontId="0" fillId="0" borderId="4" xfId="0" applyNumberFormat="1" applyBorder="1"/>
    <xf numFmtId="2" fontId="8" fillId="0" borderId="0" xfId="0" applyNumberFormat="1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4" fillId="0" borderId="0" xfId="0" applyFont="1" applyAlignment="1">
      <alignment horizontal="left" indent="12"/>
    </xf>
    <xf numFmtId="0" fontId="0" fillId="0" borderId="3" xfId="0" applyBorder="1"/>
    <xf numFmtId="0" fontId="0" fillId="0" borderId="2" xfId="0" applyBorder="1"/>
    <xf numFmtId="0" fontId="13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11" xfId="0" applyFont="1" applyBorder="1"/>
    <xf numFmtId="164" fontId="6" fillId="0" borderId="0" xfId="0" applyNumberFormat="1" applyFont="1"/>
    <xf numFmtId="14" fontId="6" fillId="0" borderId="0" xfId="0" applyNumberFormat="1" applyFont="1"/>
    <xf numFmtId="2" fontId="11" fillId="0" borderId="0" xfId="0" applyNumberFormat="1" applyFont="1" applyAlignment="1">
      <alignment horizontal="right" vertical="center" wrapText="1"/>
    </xf>
    <xf numFmtId="0" fontId="16" fillId="0" borderId="0" xfId="0" applyFont="1"/>
    <xf numFmtId="0" fontId="18" fillId="0" borderId="0" xfId="0" applyFont="1"/>
    <xf numFmtId="4" fontId="0" fillId="0" borderId="0" xfId="0" applyNumberFormat="1"/>
    <xf numFmtId="0" fontId="12" fillId="0" borderId="0" xfId="0" applyFont="1"/>
    <xf numFmtId="0" fontId="11" fillId="0" borderId="0" xfId="0" applyFont="1"/>
    <xf numFmtId="0" fontId="20" fillId="0" borderId="0" xfId="0" applyFont="1"/>
    <xf numFmtId="8" fontId="11" fillId="0" borderId="0" xfId="0" applyNumberFormat="1" applyFont="1"/>
    <xf numFmtId="0" fontId="18" fillId="0" borderId="0" xfId="0" applyFont="1" applyAlignment="1">
      <alignment horizontal="center"/>
    </xf>
    <xf numFmtId="2" fontId="5" fillId="0" borderId="0" xfId="0" applyNumberFormat="1" applyFont="1"/>
    <xf numFmtId="165" fontId="11" fillId="0" borderId="0" xfId="0" applyNumberFormat="1" applyFont="1"/>
    <xf numFmtId="2" fontId="17" fillId="0" borderId="13" xfId="0" applyNumberFormat="1" applyFont="1" applyBorder="1"/>
    <xf numFmtId="2" fontId="17" fillId="0" borderId="0" xfId="0" applyNumberFormat="1" applyFont="1"/>
    <xf numFmtId="43" fontId="0" fillId="0" borderId="0" xfId="0" applyNumberFormat="1"/>
    <xf numFmtId="2" fontId="25" fillId="0" borderId="0" xfId="0" applyNumberFormat="1" applyFont="1"/>
    <xf numFmtId="1" fontId="0" fillId="0" borderId="0" xfId="0" applyNumberFormat="1"/>
    <xf numFmtId="1" fontId="23" fillId="0" borderId="0" xfId="0" applyNumberFormat="1" applyFont="1" applyAlignment="1">
      <alignment horizontal="center" vertical="top" wrapText="1"/>
    </xf>
    <xf numFmtId="43" fontId="12" fillId="0" borderId="0" xfId="0" applyNumberFormat="1" applyFont="1" applyAlignment="1">
      <alignment horizontal="right" vertical="center" wrapText="1"/>
    </xf>
    <xf numFmtId="43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44" fontId="0" fillId="0" borderId="0" xfId="0" applyNumberFormat="1"/>
    <xf numFmtId="4" fontId="17" fillId="0" borderId="0" xfId="0" applyNumberFormat="1" applyFont="1"/>
    <xf numFmtId="44" fontId="17" fillId="0" borderId="0" xfId="0" applyNumberFormat="1" applyFont="1"/>
    <xf numFmtId="0" fontId="17" fillId="0" borderId="0" xfId="0" applyFont="1"/>
    <xf numFmtId="0" fontId="19" fillId="0" borderId="0" xfId="0" applyFont="1"/>
    <xf numFmtId="0" fontId="1" fillId="0" borderId="0" xfId="0" applyFont="1"/>
    <xf numFmtId="0" fontId="21" fillId="0" borderId="0" xfId="0" applyFont="1"/>
    <xf numFmtId="4" fontId="1" fillId="0" borderId="0" xfId="0" applyNumberFormat="1" applyFont="1"/>
    <xf numFmtId="8" fontId="22" fillId="0" borderId="0" xfId="0" applyNumberFormat="1" applyFont="1"/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9" fontId="0" fillId="0" borderId="13" xfId="1" applyFont="1" applyBorder="1"/>
    <xf numFmtId="2" fontId="0" fillId="0" borderId="13" xfId="0" applyNumberFormat="1" applyBorder="1"/>
    <xf numFmtId="0" fontId="9" fillId="0" borderId="14" xfId="0" applyFont="1" applyBorder="1"/>
    <xf numFmtId="1" fontId="23" fillId="0" borderId="15" xfId="0" applyNumberFormat="1" applyFont="1" applyBorder="1" applyAlignment="1">
      <alignment horizontal="center" vertical="top" wrapText="1"/>
    </xf>
    <xf numFmtId="2" fontId="0" fillId="0" borderId="15" xfId="0" applyNumberFormat="1" applyBorder="1"/>
    <xf numFmtId="2" fontId="0" fillId="0" borderId="16" xfId="0" applyNumberFormat="1" applyBorder="1"/>
    <xf numFmtId="0" fontId="17" fillId="0" borderId="11" xfId="0" applyFont="1" applyBorder="1"/>
    <xf numFmtId="1" fontId="0" fillId="0" borderId="3" xfId="0" applyNumberFormat="1" applyBorder="1"/>
    <xf numFmtId="2" fontId="0" fillId="0" borderId="12" xfId="0" applyNumberFormat="1" applyBorder="1"/>
    <xf numFmtId="0" fontId="5" fillId="0" borderId="14" xfId="0" applyFont="1" applyBorder="1"/>
    <xf numFmtId="0" fontId="0" fillId="0" borderId="15" xfId="0" applyBorder="1"/>
    <xf numFmtId="0" fontId="0" fillId="0" borderId="16" xfId="0" applyBorder="1"/>
    <xf numFmtId="2" fontId="23" fillId="0" borderId="0" xfId="0" applyNumberFormat="1" applyFont="1" applyAlignment="1">
      <alignment horizontal="center" vertical="top" wrapText="1"/>
    </xf>
    <xf numFmtId="1" fontId="24" fillId="0" borderId="0" xfId="0" applyNumberFormat="1" applyFont="1" applyAlignment="1">
      <alignment horizontal="center" vertical="top" wrapText="1"/>
    </xf>
    <xf numFmtId="42" fontId="23" fillId="0" borderId="0" xfId="0" applyNumberFormat="1" applyFont="1" applyAlignment="1" applyProtection="1">
      <alignment horizontal="center" vertical="top" wrapText="1"/>
      <protection locked="0"/>
    </xf>
    <xf numFmtId="0" fontId="13" fillId="0" borderId="3" xfId="0" applyFont="1" applyBorder="1"/>
    <xf numFmtId="0" fontId="5" fillId="0" borderId="2" xfId="0" applyFont="1" applyBorder="1"/>
    <xf numFmtId="0" fontId="0" fillId="0" borderId="13" xfId="0" applyBorder="1"/>
    <xf numFmtId="0" fontId="5" fillId="0" borderId="11" xfId="0" applyFont="1" applyBorder="1"/>
    <xf numFmtId="41" fontId="0" fillId="0" borderId="0" xfId="0" applyNumberFormat="1"/>
    <xf numFmtId="41" fontId="0" fillId="0" borderId="3" xfId="0" applyNumberFormat="1" applyBorder="1"/>
    <xf numFmtId="41" fontId="0" fillId="0" borderId="15" xfId="0" applyNumberFormat="1" applyBorder="1"/>
    <xf numFmtId="0" fontId="27" fillId="0" borderId="0" xfId="0" applyFont="1"/>
    <xf numFmtId="42" fontId="23" fillId="0" borderId="0" xfId="0" applyNumberFormat="1" applyFont="1" applyAlignment="1" applyProtection="1">
      <alignment horizontal="left" vertical="top" wrapText="1"/>
      <protection locked="0"/>
    </xf>
    <xf numFmtId="2" fontId="7" fillId="2" borderId="0" xfId="0" applyNumberFormat="1" applyFont="1" applyFill="1"/>
    <xf numFmtId="2" fontId="6" fillId="2" borderId="0" xfId="0" applyNumberFormat="1" applyFont="1" applyFill="1"/>
    <xf numFmtId="166" fontId="0" fillId="0" borderId="0" xfId="0" applyNumberFormat="1"/>
    <xf numFmtId="0" fontId="0" fillId="0" borderId="17" xfId="0" applyBorder="1"/>
    <xf numFmtId="41" fontId="0" fillId="0" borderId="13" xfId="0" applyNumberFormat="1" applyBorder="1"/>
    <xf numFmtId="166" fontId="0" fillId="0" borderId="3" xfId="0" applyNumberFormat="1" applyBorder="1"/>
    <xf numFmtId="0" fontId="28" fillId="0" borderId="0" xfId="0" applyFont="1"/>
    <xf numFmtId="2" fontId="28" fillId="0" borderId="0" xfId="0" applyNumberFormat="1" applyFont="1"/>
    <xf numFmtId="0" fontId="27" fillId="0" borderId="0" xfId="0" applyFont="1" applyAlignment="1">
      <alignment horizontal="left"/>
    </xf>
    <xf numFmtId="0" fontId="29" fillId="0" borderId="0" xfId="0" applyFont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4" fontId="28" fillId="0" borderId="0" xfId="0" applyNumberFormat="1" applyFont="1"/>
    <xf numFmtId="44" fontId="28" fillId="0" borderId="0" xfId="0" applyNumberFormat="1" applyFont="1"/>
    <xf numFmtId="0" fontId="30" fillId="0" borderId="0" xfId="0" applyFont="1"/>
    <xf numFmtId="166" fontId="0" fillId="0" borderId="15" xfId="0" applyNumberFormat="1" applyBorder="1"/>
    <xf numFmtId="0" fontId="5" fillId="0" borderId="7" xfId="0" applyFont="1" applyBorder="1"/>
    <xf numFmtId="0" fontId="5" fillId="0" borderId="9" xfId="0" applyFont="1" applyBorder="1"/>
    <xf numFmtId="0" fontId="31" fillId="0" borderId="5" xfId="0" applyFont="1" applyBorder="1"/>
    <xf numFmtId="0" fontId="32" fillId="0" borderId="0" xfId="0" applyFont="1"/>
    <xf numFmtId="44" fontId="32" fillId="0" borderId="0" xfId="0" applyNumberFormat="1" applyFont="1"/>
    <xf numFmtId="4" fontId="32" fillId="0" borderId="0" xfId="0" applyNumberFormat="1" applyFont="1"/>
    <xf numFmtId="0" fontId="33" fillId="0" borderId="0" xfId="0" applyFont="1"/>
    <xf numFmtId="167" fontId="17" fillId="0" borderId="0" xfId="0" applyNumberFormat="1" applyFont="1"/>
    <xf numFmtId="2" fontId="6" fillId="3" borderId="0" xfId="0" applyNumberFormat="1" applyFont="1" applyFill="1"/>
    <xf numFmtId="0" fontId="0" fillId="0" borderId="0" xfId="0" applyBorder="1"/>
    <xf numFmtId="44" fontId="0" fillId="0" borderId="0" xfId="0" applyNumberFormat="1" applyBorder="1"/>
    <xf numFmtId="0" fontId="17" fillId="0" borderId="5" xfId="0" applyFont="1" applyBorder="1"/>
    <xf numFmtId="0" fontId="0" fillId="0" borderId="19" xfId="0" applyBorder="1"/>
    <xf numFmtId="0" fontId="0" fillId="0" borderId="20" xfId="0" applyBorder="1"/>
    <xf numFmtId="44" fontId="0" fillId="0" borderId="18" xfId="0" applyNumberFormat="1" applyBorder="1"/>
    <xf numFmtId="0" fontId="27" fillId="0" borderId="0" xfId="0" applyFont="1" applyBorder="1"/>
    <xf numFmtId="44" fontId="17" fillId="0" borderId="18" xfId="0" applyNumberFormat="1" applyFont="1" applyBorder="1"/>
    <xf numFmtId="2" fontId="6" fillId="0" borderId="0" xfId="0" applyNumberFormat="1" applyFont="1" applyFill="1"/>
    <xf numFmtId="43" fontId="0" fillId="0" borderId="13" xfId="0" applyNumberFormat="1" applyBorder="1"/>
    <xf numFmtId="0" fontId="0" fillId="0" borderId="0" xfId="0" applyAlignment="1">
      <alignment horizontal="left"/>
    </xf>
    <xf numFmtId="164" fontId="6" fillId="0" borderId="0" xfId="0" applyNumberFormat="1" applyFont="1" applyFill="1"/>
    <xf numFmtId="0" fontId="34" fillId="0" borderId="0" xfId="0" applyFont="1"/>
    <xf numFmtId="2" fontId="34" fillId="0" borderId="0" xfId="0" applyNumberFormat="1" applyFont="1"/>
    <xf numFmtId="44" fontId="34" fillId="0" borderId="0" xfId="0" applyNumberFormat="1" applyFont="1"/>
    <xf numFmtId="2" fontId="7" fillId="3" borderId="0" xfId="0" applyNumberFormat="1" applyFont="1" applyFill="1"/>
    <xf numFmtId="42" fontId="0" fillId="0" borderId="0" xfId="0" applyNumberFormat="1" applyBorder="1"/>
    <xf numFmtId="44" fontId="0" fillId="0" borderId="0" xfId="0" applyNumberFormat="1" applyFill="1" applyBorder="1"/>
    <xf numFmtId="0" fontId="17" fillId="0" borderId="5" xfId="0" applyFont="1" applyBorder="1" applyAlignment="1">
      <alignment horizontal="left"/>
    </xf>
    <xf numFmtId="42" fontId="0" fillId="0" borderId="19" xfId="0" applyNumberFormat="1" applyBorder="1"/>
    <xf numFmtId="42" fontId="0" fillId="0" borderId="20" xfId="0" applyNumberFormat="1" applyBorder="1"/>
    <xf numFmtId="0" fontId="13" fillId="0" borderId="3" xfId="0" applyFont="1" applyBorder="1" applyAlignment="1">
      <alignment horizontal="center" vertical="top" wrapText="1"/>
    </xf>
    <xf numFmtId="166" fontId="0" fillId="0" borderId="0" xfId="0" applyNumberFormat="1" applyBorder="1"/>
    <xf numFmtId="41" fontId="0" fillId="0" borderId="0" xfId="0" applyNumberFormat="1" applyBorder="1"/>
    <xf numFmtId="0" fontId="0" fillId="0" borderId="14" xfId="0" applyBorder="1"/>
    <xf numFmtId="2" fontId="7" fillId="0" borderId="0" xfId="0" applyNumberFormat="1" applyFont="1" applyFill="1"/>
    <xf numFmtId="0" fontId="17" fillId="0" borderId="19" xfId="0" applyFont="1" applyBorder="1" applyAlignment="1">
      <alignment horizontal="left"/>
    </xf>
    <xf numFmtId="0" fontId="0" fillId="0" borderId="7" xfId="0" applyFill="1" applyBorder="1"/>
    <xf numFmtId="44" fontId="0" fillId="0" borderId="17" xfId="0" applyNumberFormat="1" applyBorder="1"/>
    <xf numFmtId="0" fontId="0" fillId="0" borderId="9" xfId="0" applyFill="1" applyBorder="1"/>
    <xf numFmtId="44" fontId="28" fillId="0" borderId="17" xfId="0" applyNumberFormat="1" applyFont="1" applyBorder="1"/>
    <xf numFmtId="0" fontId="34" fillId="0" borderId="0" xfId="0" applyFont="1" applyAlignment="1">
      <alignment horizontal="center" vertical="center" wrapText="1"/>
    </xf>
    <xf numFmtId="44" fontId="0" fillId="0" borderId="19" xfId="0" applyNumberFormat="1" applyBorder="1"/>
    <xf numFmtId="0" fontId="17" fillId="0" borderId="6" xfId="0" applyFont="1" applyBorder="1"/>
    <xf numFmtId="14" fontId="13" fillId="0" borderId="3" xfId="0" applyNumberFormat="1" applyFont="1" applyBorder="1" applyAlignment="1">
      <alignment horizontal="center" vertical="top" wrapText="1"/>
    </xf>
    <xf numFmtId="0" fontId="0" fillId="0" borderId="0" xfId="0" applyNumberFormat="1" applyBorder="1"/>
    <xf numFmtId="2" fontId="32" fillId="0" borderId="0" xfId="0" applyNumberFormat="1" applyFont="1" applyAlignment="1">
      <alignment horizontal="center"/>
    </xf>
    <xf numFmtId="0" fontId="35" fillId="0" borderId="0" xfId="0" applyFont="1"/>
    <xf numFmtId="2" fontId="32" fillId="0" borderId="0" xfId="0" applyNumberFormat="1" applyFont="1"/>
    <xf numFmtId="0" fontId="6" fillId="2" borderId="0" xfId="0" applyFont="1" applyFill="1"/>
    <xf numFmtId="166" fontId="0" fillId="0" borderId="16" xfId="0" applyNumberFormat="1" applyBorder="1"/>
    <xf numFmtId="166" fontId="0" fillId="0" borderId="12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43"/>
  <sheetViews>
    <sheetView view="pageLayout" topLeftCell="A2" zoomScaleNormal="100" workbookViewId="0">
      <selection activeCell="D31" sqref="D31"/>
    </sheetView>
  </sheetViews>
  <sheetFormatPr defaultRowHeight="15" x14ac:dyDescent="0.25"/>
  <cols>
    <col min="1" max="1" width="28.7109375" customWidth="1"/>
    <col min="2" max="2" width="12.140625" customWidth="1"/>
    <col min="3" max="4" width="10.5703125" bestFit="1" customWidth="1"/>
    <col min="5" max="5" width="6" customWidth="1"/>
    <col min="6" max="6" width="11.140625" customWidth="1"/>
    <col min="7" max="7" width="9.28515625" customWidth="1"/>
  </cols>
  <sheetData>
    <row r="4" spans="1:7" x14ac:dyDescent="0.25">
      <c r="A4" t="s">
        <v>0</v>
      </c>
      <c r="B4" t="s">
        <v>1</v>
      </c>
      <c r="C4" t="s">
        <v>2</v>
      </c>
    </row>
    <row r="5" spans="1:7" x14ac:dyDescent="0.25">
      <c r="A5" t="s">
        <v>3</v>
      </c>
      <c r="B5" s="7">
        <v>44287</v>
      </c>
      <c r="C5" s="49">
        <v>1914.8</v>
      </c>
      <c r="F5" t="s">
        <v>4</v>
      </c>
      <c r="G5" t="s">
        <v>5</v>
      </c>
    </row>
    <row r="6" spans="1:7" x14ac:dyDescent="0.25">
      <c r="A6" t="s">
        <v>6</v>
      </c>
      <c r="B6" s="7">
        <v>44287</v>
      </c>
      <c r="C6" s="8">
        <f>20421.85-2098.39</f>
        <v>18323.46</v>
      </c>
      <c r="D6" s="59">
        <f>C5+C6</f>
        <v>20238.259999999998</v>
      </c>
      <c r="F6" t="s">
        <v>4</v>
      </c>
      <c r="G6" t="s">
        <v>7</v>
      </c>
    </row>
    <row r="7" spans="1:7" x14ac:dyDescent="0.25">
      <c r="B7" s="7"/>
      <c r="C7" s="8"/>
      <c r="D7" s="1"/>
    </row>
    <row r="8" spans="1:7" x14ac:dyDescent="0.25">
      <c r="A8" t="s">
        <v>68</v>
      </c>
      <c r="D8" s="58">
        <v>66292.69</v>
      </c>
    </row>
    <row r="9" spans="1:7" x14ac:dyDescent="0.25">
      <c r="D9" s="23">
        <f>D6+D8</f>
        <v>86530.95</v>
      </c>
    </row>
    <row r="10" spans="1:7" x14ac:dyDescent="0.25">
      <c r="A10" t="s">
        <v>69</v>
      </c>
      <c r="D10" s="1">
        <v>44831.74</v>
      </c>
      <c r="F10" t="s">
        <v>243</v>
      </c>
    </row>
    <row r="11" spans="1:7" ht="15.75" thickBot="1" x14ac:dyDescent="0.3">
      <c r="D11" s="24">
        <f>D9-D10</f>
        <v>41699.21</v>
      </c>
    </row>
    <row r="12" spans="1:7" ht="15.75" thickTop="1" x14ac:dyDescent="0.25"/>
    <row r="14" spans="1:7" x14ac:dyDescent="0.25">
      <c r="F14" t="s">
        <v>61</v>
      </c>
      <c r="G14" s="1">
        <f>D11-D23</f>
        <v>0</v>
      </c>
    </row>
    <row r="16" spans="1:7" x14ac:dyDescent="0.25">
      <c r="A16" t="s">
        <v>66</v>
      </c>
      <c r="B16" t="s">
        <v>1</v>
      </c>
      <c r="C16" t="s">
        <v>2</v>
      </c>
    </row>
    <row r="17" spans="1:17" x14ac:dyDescent="0.25">
      <c r="A17" t="s">
        <v>3</v>
      </c>
      <c r="B17" s="60">
        <v>44651</v>
      </c>
      <c r="C17" s="1">
        <v>1944.3</v>
      </c>
      <c r="D17" s="1"/>
    </row>
    <row r="18" spans="1:17" x14ac:dyDescent="0.25">
      <c r="A18" t="s">
        <v>6</v>
      </c>
      <c r="B18" s="7">
        <v>44651</v>
      </c>
      <c r="C18" s="1">
        <v>40772.5</v>
      </c>
      <c r="D18" s="1">
        <f>C17+C18</f>
        <v>42716.800000000003</v>
      </c>
    </row>
    <row r="19" spans="1:17" x14ac:dyDescent="0.25">
      <c r="D19" s="23">
        <f>D18</f>
        <v>42716.800000000003</v>
      </c>
      <c r="G19" s="1"/>
    </row>
    <row r="20" spans="1:17" x14ac:dyDescent="0.25">
      <c r="A20" t="s">
        <v>58</v>
      </c>
    </row>
    <row r="21" spans="1:17" x14ac:dyDescent="0.25">
      <c r="C21" s="1"/>
      <c r="D21" s="23">
        <f>D19+D20</f>
        <v>42716.800000000003</v>
      </c>
      <c r="E21" s="1"/>
    </row>
    <row r="22" spans="1:17" x14ac:dyDescent="0.25">
      <c r="A22" t="s">
        <v>67</v>
      </c>
      <c r="C22" s="1"/>
      <c r="D22" s="49">
        <v>1017.59</v>
      </c>
      <c r="E22" s="1"/>
      <c r="F22" t="s">
        <v>74</v>
      </c>
    </row>
    <row r="23" spans="1:17" ht="15.75" thickBot="1" x14ac:dyDescent="0.3">
      <c r="D23" s="24">
        <f>D21-D22</f>
        <v>41699.210000000006</v>
      </c>
    </row>
    <row r="24" spans="1:17" ht="15.75" thickTop="1" x14ac:dyDescent="0.25">
      <c r="G24" s="1"/>
    </row>
    <row r="25" spans="1:17" x14ac:dyDescent="0.25">
      <c r="E25" s="64" t="s">
        <v>89</v>
      </c>
    </row>
    <row r="26" spans="1:17" ht="15.75" thickBot="1" x14ac:dyDescent="0.3"/>
    <row r="27" spans="1:17" x14ac:dyDescent="0.25">
      <c r="A27" s="26" t="s">
        <v>63</v>
      </c>
      <c r="B27" s="27" t="s">
        <v>73</v>
      </c>
      <c r="D27">
        <v>103154</v>
      </c>
      <c r="F27" t="s">
        <v>75</v>
      </c>
      <c r="G27">
        <v>108</v>
      </c>
    </row>
    <row r="28" spans="1:17" x14ac:dyDescent="0.25">
      <c r="A28" s="28"/>
      <c r="B28" s="29"/>
      <c r="D28">
        <v>103161</v>
      </c>
      <c r="F28" t="s">
        <v>233</v>
      </c>
      <c r="G28">
        <v>50</v>
      </c>
      <c r="Q28" t="s">
        <v>104</v>
      </c>
    </row>
    <row r="29" spans="1:17" x14ac:dyDescent="0.25">
      <c r="A29" s="28"/>
      <c r="B29" s="29"/>
      <c r="D29">
        <v>103162</v>
      </c>
      <c r="F29" t="s">
        <v>73</v>
      </c>
      <c r="G29">
        <v>801.27</v>
      </c>
    </row>
    <row r="30" spans="1:17" ht="15.75" thickBot="1" x14ac:dyDescent="0.3">
      <c r="A30" s="30" t="s">
        <v>62</v>
      </c>
      <c r="B30" s="31"/>
      <c r="D30">
        <v>103163</v>
      </c>
      <c r="F30" t="s">
        <v>158</v>
      </c>
      <c r="G30">
        <v>58.32</v>
      </c>
    </row>
    <row r="31" spans="1:17" ht="15.75" thickBot="1" x14ac:dyDescent="0.3">
      <c r="G31" s="99">
        <f>SUM(G26:G30)</f>
        <v>1017.59</v>
      </c>
    </row>
    <row r="37" spans="3:3" x14ac:dyDescent="0.25">
      <c r="C37" s="10"/>
    </row>
    <row r="38" spans="3:3" x14ac:dyDescent="0.25">
      <c r="C38" s="10"/>
    </row>
    <row r="39" spans="3:3" x14ac:dyDescent="0.25">
      <c r="C39" s="10"/>
    </row>
    <row r="40" spans="3:3" x14ac:dyDescent="0.25">
      <c r="C40" s="10"/>
    </row>
    <row r="41" spans="3:3" x14ac:dyDescent="0.25">
      <c r="C41" s="10"/>
    </row>
    <row r="42" spans="3:3" x14ac:dyDescent="0.25">
      <c r="C42" s="10"/>
    </row>
    <row r="43" spans="3:3" x14ac:dyDescent="0.25">
      <c r="C43" s="10"/>
    </row>
  </sheetData>
  <pageMargins left="0.43307086614173229" right="3.937007874015748E-2" top="0.74803149606299213" bottom="0.74803149606299213" header="0.31496062992125984" footer="0.31496062992125984"/>
  <pageSetup paperSize="9" orientation="portrait" r:id="rId1"/>
  <headerFooter>
    <oddHeader xml:space="preserve">&amp;L&amp;"-,Bold"&amp;UBANK RECONCILIATION&amp;C&amp;"-,Bold"&amp;ULANGLEY PARISH COUNCIL&amp;R&amp;"-,Bold"&amp;UY/E 31/3/22
</oddHeader>
    <oddFooter>&amp;C&amp;D&amp;T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21"/>
  <sheetViews>
    <sheetView tabSelected="1" zoomScaleNormal="100" workbookViewId="0">
      <pane ySplit="1" topLeftCell="A2" activePane="bottomLeft" state="frozen"/>
      <selection pane="bottomLeft" activeCell="A8" sqref="A8"/>
    </sheetView>
  </sheetViews>
  <sheetFormatPr defaultRowHeight="15" x14ac:dyDescent="0.25"/>
  <cols>
    <col min="1" max="1" width="9.28515625" customWidth="1"/>
    <col min="2" max="2" width="13.7109375" customWidth="1"/>
    <col min="3" max="3" width="7.28515625" customWidth="1"/>
    <col min="4" max="4" width="16.7109375" customWidth="1"/>
    <col min="6" max="6" width="11.85546875" customWidth="1"/>
    <col min="9" max="9" width="10" customWidth="1"/>
    <col min="13" max="13" width="10.5703125" customWidth="1"/>
    <col min="16" max="16" width="10.7109375" customWidth="1"/>
  </cols>
  <sheetData>
    <row r="1" spans="1:34" ht="26.25" x14ac:dyDescent="0.25">
      <c r="A1" s="2" t="s">
        <v>123</v>
      </c>
      <c r="B1" s="3" t="s">
        <v>8</v>
      </c>
      <c r="C1" s="3" t="s">
        <v>9</v>
      </c>
      <c r="D1" s="3" t="s">
        <v>10</v>
      </c>
      <c r="E1" s="3" t="s">
        <v>30</v>
      </c>
      <c r="F1" s="4" t="s">
        <v>11</v>
      </c>
      <c r="G1" s="4" t="s">
        <v>178</v>
      </c>
      <c r="H1" s="4" t="s">
        <v>12</v>
      </c>
      <c r="I1" s="4" t="s">
        <v>13</v>
      </c>
      <c r="J1" s="4" t="s">
        <v>130</v>
      </c>
      <c r="K1" s="4" t="s">
        <v>15</v>
      </c>
      <c r="L1" s="4" t="s">
        <v>126</v>
      </c>
      <c r="M1" s="4" t="s">
        <v>16</v>
      </c>
      <c r="N1" s="4" t="s">
        <v>17</v>
      </c>
      <c r="O1" s="4" t="s">
        <v>18</v>
      </c>
      <c r="P1" s="4" t="s">
        <v>19</v>
      </c>
      <c r="Q1" s="4" t="s">
        <v>106</v>
      </c>
      <c r="R1" s="4" t="s">
        <v>144</v>
      </c>
      <c r="S1" s="4" t="s">
        <v>20</v>
      </c>
      <c r="T1" s="4" t="s">
        <v>121</v>
      </c>
      <c r="U1" s="4" t="s">
        <v>100</v>
      </c>
      <c r="V1" s="4" t="s">
        <v>21</v>
      </c>
      <c r="W1" s="4" t="s">
        <v>128</v>
      </c>
      <c r="X1" s="4" t="s">
        <v>22</v>
      </c>
      <c r="Y1" s="4" t="s">
        <v>23</v>
      </c>
      <c r="Z1" s="4" t="s">
        <v>120</v>
      </c>
      <c r="AA1" s="4" t="s">
        <v>24</v>
      </c>
      <c r="AB1" s="4" t="s">
        <v>25</v>
      </c>
      <c r="AC1" s="4" t="s">
        <v>26</v>
      </c>
      <c r="AD1" s="5" t="s">
        <v>27</v>
      </c>
      <c r="AE1" s="6" t="s">
        <v>28</v>
      </c>
    </row>
    <row r="2" spans="1:34" x14ac:dyDescent="0.25">
      <c r="A2" s="38">
        <v>44306</v>
      </c>
      <c r="B2" s="9" t="s">
        <v>75</v>
      </c>
      <c r="C2" s="9">
        <v>103104</v>
      </c>
      <c r="D2" s="9" t="s">
        <v>76</v>
      </c>
      <c r="E2" s="25">
        <v>523.1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>
        <v>435.92</v>
      </c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1">
        <v>87.18</v>
      </c>
      <c r="AH2" s="1"/>
    </row>
    <row r="3" spans="1:34" x14ac:dyDescent="0.25">
      <c r="A3" s="38">
        <v>44306</v>
      </c>
      <c r="B3" s="10" t="s">
        <v>111</v>
      </c>
      <c r="C3" s="9">
        <v>103105</v>
      </c>
      <c r="D3" s="9" t="s">
        <v>112</v>
      </c>
      <c r="E3" s="25">
        <v>234.14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>
        <v>222.99</v>
      </c>
      <c r="Y3" s="12"/>
      <c r="Z3" s="12"/>
      <c r="AA3" s="12"/>
      <c r="AB3" s="12"/>
      <c r="AC3" s="12"/>
      <c r="AD3" s="12"/>
      <c r="AE3" s="11">
        <v>11.15</v>
      </c>
    </row>
    <row r="4" spans="1:34" x14ac:dyDescent="0.25">
      <c r="A4" s="38">
        <v>44306</v>
      </c>
      <c r="B4" s="9" t="s">
        <v>124</v>
      </c>
      <c r="C4" s="9">
        <v>103106</v>
      </c>
      <c r="D4" s="9" t="s">
        <v>76</v>
      </c>
      <c r="E4" s="25">
        <v>55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>
        <v>55</v>
      </c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1"/>
    </row>
    <row r="5" spans="1:34" x14ac:dyDescent="0.25">
      <c r="A5" s="38">
        <v>44306</v>
      </c>
      <c r="B5" s="10" t="s">
        <v>125</v>
      </c>
      <c r="C5" s="9">
        <v>103107</v>
      </c>
      <c r="D5" s="9" t="s">
        <v>76</v>
      </c>
      <c r="E5" s="25">
        <v>180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>
        <v>150</v>
      </c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1">
        <v>30</v>
      </c>
    </row>
    <row r="6" spans="1:34" x14ac:dyDescent="0.25">
      <c r="A6" s="38">
        <v>44306</v>
      </c>
      <c r="B6" s="9" t="s">
        <v>135</v>
      </c>
      <c r="C6" s="9">
        <v>103108</v>
      </c>
      <c r="D6" s="10" t="s">
        <v>137</v>
      </c>
      <c r="E6" s="11">
        <v>0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1"/>
    </row>
    <row r="7" spans="1:34" x14ac:dyDescent="0.25">
      <c r="A7" s="38">
        <v>44306</v>
      </c>
      <c r="B7" s="9" t="s">
        <v>135</v>
      </c>
      <c r="C7" s="9">
        <v>103109</v>
      </c>
      <c r="D7" s="10" t="s">
        <v>136</v>
      </c>
      <c r="E7" s="25">
        <v>263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>
        <v>263</v>
      </c>
      <c r="AB7" s="12"/>
      <c r="AC7" s="12"/>
      <c r="AD7" s="12"/>
      <c r="AE7" s="11"/>
    </row>
    <row r="8" spans="1:34" x14ac:dyDescent="0.25">
      <c r="A8" s="38">
        <v>44334</v>
      </c>
      <c r="B8" s="9" t="s">
        <v>138</v>
      </c>
      <c r="C8" s="9">
        <v>103110</v>
      </c>
      <c r="D8" s="10" t="s">
        <v>139</v>
      </c>
      <c r="E8" s="12">
        <v>90</v>
      </c>
      <c r="F8" s="12"/>
      <c r="G8" s="12"/>
      <c r="H8" s="12"/>
      <c r="I8" s="12"/>
      <c r="J8" s="12"/>
      <c r="K8" s="12"/>
      <c r="L8" s="12"/>
      <c r="M8" s="12"/>
      <c r="N8" s="12"/>
      <c r="O8" s="12">
        <v>90</v>
      </c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1"/>
    </row>
    <row r="9" spans="1:34" x14ac:dyDescent="0.25">
      <c r="A9" s="38">
        <v>44334</v>
      </c>
      <c r="B9" s="9" t="s">
        <v>73</v>
      </c>
      <c r="C9" s="9">
        <v>103111</v>
      </c>
      <c r="D9" s="10" t="s">
        <v>141</v>
      </c>
      <c r="E9" s="25">
        <v>760.71</v>
      </c>
      <c r="F9" s="12">
        <v>675.4</v>
      </c>
      <c r="G9" s="12"/>
      <c r="H9" s="12"/>
      <c r="I9" s="12">
        <f>29.95+20.97+20</f>
        <v>70.92</v>
      </c>
      <c r="J9" s="12"/>
      <c r="K9" s="12"/>
      <c r="L9" s="12">
        <v>11.99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1">
        <v>2.4</v>
      </c>
    </row>
    <row r="10" spans="1:34" x14ac:dyDescent="0.25">
      <c r="A10" s="38">
        <v>44362</v>
      </c>
      <c r="B10" s="9" t="s">
        <v>142</v>
      </c>
      <c r="C10" s="9">
        <v>103112</v>
      </c>
      <c r="D10" s="10" t="s">
        <v>143</v>
      </c>
      <c r="E10" s="12">
        <v>254.1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>
        <v>211.75</v>
      </c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1">
        <v>42.35</v>
      </c>
    </row>
    <row r="11" spans="1:34" x14ac:dyDescent="0.25">
      <c r="A11" s="38">
        <v>44362</v>
      </c>
      <c r="B11" s="9" t="s">
        <v>145</v>
      </c>
      <c r="C11" s="9">
        <v>103113</v>
      </c>
      <c r="D11" s="10" t="s">
        <v>146</v>
      </c>
      <c r="E11" s="10">
        <v>4.3499999999999996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>
        <v>4.3499999999999996</v>
      </c>
      <c r="AC11" s="12"/>
      <c r="AD11" s="12"/>
      <c r="AE11" s="11"/>
    </row>
    <row r="12" spans="1:34" x14ac:dyDescent="0.25">
      <c r="A12" s="38">
        <v>44362</v>
      </c>
      <c r="B12" s="9" t="s">
        <v>147</v>
      </c>
      <c r="C12" s="9">
        <v>103114</v>
      </c>
      <c r="D12" s="10" t="s">
        <v>93</v>
      </c>
      <c r="E12" s="12">
        <v>210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>
        <v>210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1"/>
    </row>
    <row r="13" spans="1:34" x14ac:dyDescent="0.25">
      <c r="A13" s="38">
        <v>44362</v>
      </c>
      <c r="B13" s="9" t="s">
        <v>73</v>
      </c>
      <c r="C13" s="9">
        <v>103115</v>
      </c>
      <c r="D13" s="10" t="s">
        <v>141</v>
      </c>
      <c r="E13" s="12">
        <v>709.46</v>
      </c>
      <c r="F13" s="12">
        <v>675.4</v>
      </c>
      <c r="G13" s="12"/>
      <c r="H13" s="12">
        <f>2.25+17.42</f>
        <v>19.670000000000002</v>
      </c>
      <c r="I13" s="12"/>
      <c r="J13" s="12"/>
      <c r="K13" s="12"/>
      <c r="L13" s="12">
        <v>11.99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1">
        <v>2.4</v>
      </c>
    </row>
    <row r="14" spans="1:34" x14ac:dyDescent="0.25">
      <c r="A14" s="132">
        <v>44390</v>
      </c>
      <c r="B14" s="9" t="s">
        <v>149</v>
      </c>
      <c r="C14" s="9">
        <v>103116</v>
      </c>
      <c r="D14" s="10" t="s">
        <v>150</v>
      </c>
      <c r="E14" s="25">
        <v>199.2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9"/>
      <c r="T14" s="129"/>
      <c r="U14" s="129"/>
      <c r="V14" s="129"/>
      <c r="W14" s="129"/>
      <c r="X14" s="129"/>
      <c r="Y14" s="12"/>
      <c r="Z14" s="12"/>
      <c r="AA14" s="12"/>
      <c r="AB14" s="12">
        <v>166</v>
      </c>
      <c r="AC14" s="12"/>
      <c r="AD14" s="12"/>
      <c r="AE14" s="11">
        <v>33.200000000000003</v>
      </c>
    </row>
    <row r="15" spans="1:34" x14ac:dyDescent="0.25">
      <c r="A15" s="38">
        <v>44390</v>
      </c>
      <c r="B15" s="9" t="s">
        <v>151</v>
      </c>
      <c r="C15" s="9">
        <v>103117</v>
      </c>
      <c r="D15" s="10" t="s">
        <v>152</v>
      </c>
      <c r="E15" s="25">
        <v>547.20000000000005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9"/>
      <c r="T15" s="129"/>
      <c r="U15" s="129"/>
      <c r="V15" s="129"/>
      <c r="W15" s="129"/>
      <c r="X15" s="129"/>
      <c r="Y15" s="12"/>
      <c r="Z15" s="12"/>
      <c r="AA15" s="12"/>
      <c r="AB15" s="12">
        <v>456</v>
      </c>
      <c r="AC15" s="12"/>
      <c r="AD15" s="12"/>
      <c r="AE15" s="11">
        <v>91.2</v>
      </c>
    </row>
    <row r="16" spans="1:34" x14ac:dyDescent="0.25">
      <c r="A16" s="38">
        <v>44390</v>
      </c>
      <c r="B16" s="9" t="s">
        <v>153</v>
      </c>
      <c r="C16" s="9">
        <v>103118</v>
      </c>
      <c r="D16" s="10" t="s">
        <v>154</v>
      </c>
      <c r="E16" s="25">
        <v>168.5</v>
      </c>
      <c r="F16" s="129"/>
      <c r="G16" s="129"/>
      <c r="H16" s="129"/>
      <c r="I16" s="129"/>
      <c r="J16" s="129"/>
      <c r="K16" s="129">
        <v>168.5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1"/>
    </row>
    <row r="17" spans="1:31" x14ac:dyDescent="0.25">
      <c r="A17" s="38">
        <v>44390</v>
      </c>
      <c r="B17" s="9" t="s">
        <v>155</v>
      </c>
      <c r="C17" s="9">
        <v>103119</v>
      </c>
      <c r="D17" s="10" t="s">
        <v>156</v>
      </c>
      <c r="E17" s="25">
        <v>54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>
        <v>54</v>
      </c>
      <c r="AD17" s="129"/>
      <c r="AE17" s="11"/>
    </row>
    <row r="18" spans="1:31" x14ac:dyDescent="0.25">
      <c r="A18" s="38">
        <v>44390</v>
      </c>
      <c r="B18" s="9" t="s">
        <v>145</v>
      </c>
      <c r="C18" s="9">
        <v>103120</v>
      </c>
      <c r="D18" s="10" t="s">
        <v>157</v>
      </c>
      <c r="E18" s="25">
        <v>123</v>
      </c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>
        <v>123</v>
      </c>
      <c r="AC18" s="129"/>
      <c r="AD18" s="129"/>
      <c r="AE18" s="11"/>
    </row>
    <row r="19" spans="1:31" x14ac:dyDescent="0.25">
      <c r="A19" s="38">
        <v>44390</v>
      </c>
      <c r="B19" s="9" t="s">
        <v>73</v>
      </c>
      <c r="C19" s="9">
        <v>103121</v>
      </c>
      <c r="D19" s="10" t="s">
        <v>141</v>
      </c>
      <c r="E19" s="25">
        <v>697.71</v>
      </c>
      <c r="F19" s="129">
        <v>675.4</v>
      </c>
      <c r="G19" s="129"/>
      <c r="H19" s="129">
        <v>7.92</v>
      </c>
      <c r="I19" s="129"/>
      <c r="J19" s="129"/>
      <c r="K19" s="129"/>
      <c r="L19" s="129">
        <v>11.99</v>
      </c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1">
        <v>2.4</v>
      </c>
    </row>
    <row r="20" spans="1:31" x14ac:dyDescent="0.25">
      <c r="A20" s="38">
        <v>44390</v>
      </c>
      <c r="B20" s="9" t="s">
        <v>158</v>
      </c>
      <c r="C20" s="9">
        <v>103122</v>
      </c>
      <c r="D20" s="10" t="s">
        <v>159</v>
      </c>
      <c r="E20" s="25">
        <v>25.8</v>
      </c>
      <c r="F20" s="129">
        <v>25.8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1"/>
    </row>
    <row r="21" spans="1:31" x14ac:dyDescent="0.25">
      <c r="A21" s="38">
        <v>44390</v>
      </c>
      <c r="B21" s="9" t="s">
        <v>169</v>
      </c>
      <c r="C21" s="9">
        <v>103123</v>
      </c>
      <c r="D21" s="10" t="s">
        <v>112</v>
      </c>
      <c r="E21" s="25">
        <v>236.74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>
        <v>225.47</v>
      </c>
      <c r="Y21" s="129"/>
      <c r="Z21" s="129"/>
      <c r="AA21" s="129"/>
      <c r="AB21" s="129"/>
      <c r="AC21" s="129"/>
      <c r="AD21" s="129"/>
      <c r="AE21" s="11">
        <v>11.27</v>
      </c>
    </row>
    <row r="22" spans="1:31" x14ac:dyDescent="0.25">
      <c r="A22" s="38">
        <v>44410</v>
      </c>
      <c r="B22" s="9" t="s">
        <v>170</v>
      </c>
      <c r="C22" s="9">
        <v>103124</v>
      </c>
      <c r="D22" s="10" t="s">
        <v>146</v>
      </c>
      <c r="E22" s="25">
        <v>3961.2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>
        <v>3301</v>
      </c>
      <c r="AC22" s="129"/>
      <c r="AD22" s="129"/>
      <c r="AE22" s="11">
        <v>660.2</v>
      </c>
    </row>
    <row r="23" spans="1:31" x14ac:dyDescent="0.25">
      <c r="A23" s="38">
        <v>44410</v>
      </c>
      <c r="B23" s="9" t="s">
        <v>171</v>
      </c>
      <c r="C23" s="9">
        <v>103125</v>
      </c>
      <c r="D23" s="10" t="s">
        <v>172</v>
      </c>
      <c r="E23" s="25">
        <v>206.4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>
        <v>172</v>
      </c>
      <c r="AC23" s="129"/>
      <c r="AD23" s="129"/>
      <c r="AE23" s="11">
        <v>34.4</v>
      </c>
    </row>
    <row r="24" spans="1:31" x14ac:dyDescent="0.25">
      <c r="A24" s="38">
        <v>44425</v>
      </c>
      <c r="B24" s="9" t="s">
        <v>73</v>
      </c>
      <c r="C24" s="9">
        <v>103126</v>
      </c>
      <c r="D24" s="10" t="s">
        <v>141</v>
      </c>
      <c r="E24" s="25">
        <v>801.99</v>
      </c>
      <c r="F24" s="129">
        <v>675.4</v>
      </c>
      <c r="G24" s="129"/>
      <c r="H24" s="129">
        <v>7.92</v>
      </c>
      <c r="I24" s="129"/>
      <c r="J24" s="129"/>
      <c r="K24" s="129"/>
      <c r="L24" s="129">
        <v>11.99</v>
      </c>
      <c r="M24" s="129">
        <v>104.28</v>
      </c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1">
        <v>2.4</v>
      </c>
    </row>
    <row r="25" spans="1:31" x14ac:dyDescent="0.25">
      <c r="A25" s="38">
        <v>44445</v>
      </c>
      <c r="B25" s="9" t="s">
        <v>176</v>
      </c>
      <c r="C25" s="9">
        <v>103127</v>
      </c>
      <c r="D25" s="10" t="s">
        <v>177</v>
      </c>
      <c r="E25" s="25">
        <v>9213.89</v>
      </c>
      <c r="F25" s="129"/>
      <c r="G25" s="129">
        <v>7678.24</v>
      </c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1">
        <v>1535.65</v>
      </c>
    </row>
    <row r="26" spans="1:31" x14ac:dyDescent="0.25">
      <c r="A26" s="38">
        <v>44445</v>
      </c>
      <c r="B26" s="9" t="s">
        <v>179</v>
      </c>
      <c r="C26" s="9">
        <v>103128</v>
      </c>
      <c r="D26" s="10" t="s">
        <v>180</v>
      </c>
      <c r="E26" s="25">
        <v>240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>
        <v>200</v>
      </c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1">
        <v>40</v>
      </c>
    </row>
    <row r="27" spans="1:31" x14ac:dyDescent="0.25">
      <c r="A27" s="38">
        <v>44445</v>
      </c>
      <c r="B27" s="9" t="s">
        <v>170</v>
      </c>
      <c r="C27" s="9">
        <v>103129</v>
      </c>
      <c r="D27" s="10" t="s">
        <v>181</v>
      </c>
      <c r="E27" s="25">
        <v>526.5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>
        <v>438.75</v>
      </c>
      <c r="AC27" s="129"/>
      <c r="AD27" s="129"/>
      <c r="AE27" s="11">
        <v>87.75</v>
      </c>
    </row>
    <row r="28" spans="1:31" x14ac:dyDescent="0.25">
      <c r="A28" s="38">
        <v>44445</v>
      </c>
      <c r="B28" s="9" t="s">
        <v>182</v>
      </c>
      <c r="C28" s="9">
        <v>103130</v>
      </c>
      <c r="D28" s="10" t="s">
        <v>76</v>
      </c>
      <c r="E28" s="25">
        <v>20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>
        <v>20</v>
      </c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1"/>
    </row>
    <row r="29" spans="1:31" x14ac:dyDescent="0.25">
      <c r="A29" s="38">
        <v>44445</v>
      </c>
      <c r="B29" s="9" t="s">
        <v>183</v>
      </c>
      <c r="C29" s="9">
        <v>103131</v>
      </c>
      <c r="D29" s="10" t="s">
        <v>184</v>
      </c>
      <c r="E29" s="25">
        <v>42.72</v>
      </c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>
        <v>42.72</v>
      </c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1"/>
    </row>
    <row r="30" spans="1:31" x14ac:dyDescent="0.25">
      <c r="A30" s="132">
        <v>44460</v>
      </c>
      <c r="B30" s="9" t="s">
        <v>191</v>
      </c>
      <c r="C30" s="9">
        <v>103132</v>
      </c>
      <c r="D30" s="10" t="s">
        <v>36</v>
      </c>
      <c r="E30" s="25">
        <v>1517.4</v>
      </c>
      <c r="F30" s="12"/>
      <c r="G30" s="12"/>
      <c r="H30" s="12"/>
      <c r="I30" s="12"/>
      <c r="J30" s="12"/>
      <c r="K30" s="12"/>
      <c r="L30" s="12"/>
      <c r="M30" s="12"/>
      <c r="N30" s="12">
        <v>1517.4</v>
      </c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1"/>
    </row>
    <row r="31" spans="1:31" x14ac:dyDescent="0.25">
      <c r="A31" s="38">
        <v>44460</v>
      </c>
      <c r="B31" s="9" t="s">
        <v>73</v>
      </c>
      <c r="C31" s="9">
        <v>103133</v>
      </c>
      <c r="D31" s="10" t="s">
        <v>141</v>
      </c>
      <c r="E31" s="25">
        <v>692.89</v>
      </c>
      <c r="F31" s="12">
        <v>675.2</v>
      </c>
      <c r="G31" s="12"/>
      <c r="H31" s="12">
        <v>3.3</v>
      </c>
      <c r="I31" s="12"/>
      <c r="J31" s="12"/>
      <c r="K31" s="12"/>
      <c r="L31" s="12">
        <v>11.99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1">
        <v>2.4</v>
      </c>
    </row>
    <row r="32" spans="1:31" x14ac:dyDescent="0.25">
      <c r="A32" s="38">
        <v>44460</v>
      </c>
      <c r="B32" s="9" t="s">
        <v>197</v>
      </c>
      <c r="C32" s="9">
        <v>103134</v>
      </c>
      <c r="D32" s="10" t="s">
        <v>198</v>
      </c>
      <c r="E32" s="25">
        <v>400</v>
      </c>
      <c r="F32" s="12"/>
      <c r="G32" s="12">
        <v>400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1"/>
    </row>
    <row r="33" spans="1:31" x14ac:dyDescent="0.25">
      <c r="A33" s="38">
        <v>44484</v>
      </c>
      <c r="B33" s="9" t="s">
        <v>169</v>
      </c>
      <c r="C33" s="9">
        <v>103135</v>
      </c>
      <c r="D33" s="10" t="s">
        <v>112</v>
      </c>
      <c r="E33" s="25">
        <v>251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>
        <v>239.05</v>
      </c>
      <c r="Y33" s="12"/>
      <c r="Z33" s="12"/>
      <c r="AA33" s="12"/>
      <c r="AB33" s="12"/>
      <c r="AC33" s="12"/>
      <c r="AD33" s="12"/>
      <c r="AE33" s="11">
        <v>11.95</v>
      </c>
    </row>
    <row r="34" spans="1:31" x14ac:dyDescent="0.25">
      <c r="A34" s="132">
        <v>44484</v>
      </c>
      <c r="B34" s="9" t="s">
        <v>73</v>
      </c>
      <c r="C34" s="9">
        <v>103136</v>
      </c>
      <c r="D34" s="10" t="s">
        <v>141</v>
      </c>
      <c r="E34" s="25">
        <v>787.28</v>
      </c>
      <c r="F34" s="12">
        <v>675.4</v>
      </c>
      <c r="G34" s="12"/>
      <c r="H34" s="12">
        <v>1.5</v>
      </c>
      <c r="I34" s="12">
        <f>70+25.99</f>
        <v>95.99</v>
      </c>
      <c r="J34" s="12"/>
      <c r="K34" s="12"/>
      <c r="L34" s="12">
        <v>11.99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1">
        <v>2.4</v>
      </c>
    </row>
    <row r="35" spans="1:31" x14ac:dyDescent="0.25">
      <c r="A35" s="38">
        <v>44484</v>
      </c>
      <c r="B35" s="9" t="s">
        <v>158</v>
      </c>
      <c r="C35" s="9">
        <v>103137</v>
      </c>
      <c r="D35" s="10" t="s">
        <v>159</v>
      </c>
      <c r="E35" s="25">
        <v>26</v>
      </c>
      <c r="F35" s="12">
        <v>26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46"/>
    </row>
    <row r="36" spans="1:31" x14ac:dyDescent="0.25">
      <c r="A36" s="38">
        <v>44516</v>
      </c>
      <c r="B36" s="9" t="s">
        <v>199</v>
      </c>
      <c r="C36" s="9">
        <v>103138</v>
      </c>
      <c r="D36" s="10" t="s">
        <v>200</v>
      </c>
      <c r="E36" s="25">
        <v>78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>
        <v>65</v>
      </c>
      <c r="X36" s="12"/>
      <c r="Y36" s="12"/>
      <c r="Z36" s="12"/>
      <c r="AA36" s="12"/>
      <c r="AB36" s="12"/>
      <c r="AC36" s="12"/>
      <c r="AD36" s="12"/>
      <c r="AE36" s="11">
        <v>13</v>
      </c>
    </row>
    <row r="37" spans="1:31" x14ac:dyDescent="0.25">
      <c r="A37" s="38">
        <v>44516</v>
      </c>
      <c r="B37" s="9" t="s">
        <v>201</v>
      </c>
      <c r="C37" s="9">
        <v>103139</v>
      </c>
      <c r="D37" s="10" t="s">
        <v>202</v>
      </c>
      <c r="E37" s="25">
        <v>60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>
        <v>60</v>
      </c>
      <c r="AE37" s="11"/>
    </row>
    <row r="38" spans="1:31" x14ac:dyDescent="0.25">
      <c r="A38" s="38">
        <v>44516</v>
      </c>
      <c r="B38" s="9" t="s">
        <v>73</v>
      </c>
      <c r="C38" s="9">
        <v>103140</v>
      </c>
      <c r="D38" s="10" t="s">
        <v>141</v>
      </c>
      <c r="E38" s="25">
        <v>741.59</v>
      </c>
      <c r="F38" s="12">
        <v>675.4</v>
      </c>
      <c r="G38" s="12"/>
      <c r="H38" s="12"/>
      <c r="I38" s="12"/>
      <c r="J38" s="12"/>
      <c r="K38" s="12"/>
      <c r="L38" s="12">
        <v>11.99</v>
      </c>
      <c r="M38" s="12">
        <v>51.8</v>
      </c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1">
        <v>2.4</v>
      </c>
    </row>
    <row r="39" spans="1:31" x14ac:dyDescent="0.25">
      <c r="A39" s="38">
        <v>44544</v>
      </c>
      <c r="B39" s="9" t="s">
        <v>213</v>
      </c>
      <c r="C39" s="9">
        <v>103141</v>
      </c>
      <c r="D39" s="10" t="s">
        <v>214</v>
      </c>
      <c r="E39" s="25">
        <v>274.8</v>
      </c>
      <c r="F39" s="12"/>
      <c r="G39" s="12"/>
      <c r="H39" s="12"/>
      <c r="I39" s="12"/>
      <c r="J39" s="12">
        <v>229</v>
      </c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1">
        <v>45.8</v>
      </c>
    </row>
    <row r="40" spans="1:31" x14ac:dyDescent="0.25">
      <c r="A40" s="38">
        <v>44544</v>
      </c>
      <c r="B40" s="9" t="s">
        <v>75</v>
      </c>
      <c r="C40" s="9">
        <v>103142</v>
      </c>
      <c r="D40" s="10" t="s">
        <v>215</v>
      </c>
      <c r="E40" s="12">
        <v>60</v>
      </c>
      <c r="F40" s="12"/>
      <c r="G40" s="12"/>
      <c r="H40" s="12"/>
      <c r="I40" s="12"/>
      <c r="J40" s="12"/>
      <c r="K40" s="12">
        <v>50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1">
        <v>10</v>
      </c>
    </row>
    <row r="41" spans="1:31" x14ac:dyDescent="0.25">
      <c r="A41" s="38">
        <v>44544</v>
      </c>
      <c r="B41" s="9" t="s">
        <v>73</v>
      </c>
      <c r="C41" s="9">
        <v>103143</v>
      </c>
      <c r="D41" s="10" t="s">
        <v>141</v>
      </c>
      <c r="E41" s="25">
        <v>689.79</v>
      </c>
      <c r="F41" s="12">
        <v>675.4</v>
      </c>
      <c r="G41" s="12"/>
      <c r="H41" s="12"/>
      <c r="I41" s="12"/>
      <c r="J41" s="12"/>
      <c r="K41" s="12"/>
      <c r="L41" s="12">
        <v>11.99</v>
      </c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46">
        <v>2.4</v>
      </c>
    </row>
    <row r="42" spans="1:31" x14ac:dyDescent="0.25">
      <c r="A42" s="38">
        <v>44544</v>
      </c>
      <c r="B42" s="9" t="s">
        <v>212</v>
      </c>
      <c r="C42" s="9">
        <v>103144</v>
      </c>
      <c r="D42" s="10" t="s">
        <v>216</v>
      </c>
      <c r="E42" s="25">
        <v>8000</v>
      </c>
      <c r="F42" s="12"/>
      <c r="G42" s="12">
        <v>8000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1"/>
    </row>
    <row r="43" spans="1:31" x14ac:dyDescent="0.25">
      <c r="A43" s="38">
        <v>44544</v>
      </c>
      <c r="B43" s="9" t="s">
        <v>169</v>
      </c>
      <c r="C43" s="9">
        <v>103145</v>
      </c>
      <c r="D43" s="10" t="s">
        <v>112</v>
      </c>
      <c r="E43" s="25">
        <v>182.4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>
        <v>173.71</v>
      </c>
      <c r="Y43" s="12"/>
      <c r="Z43" s="12"/>
      <c r="AA43" s="12"/>
      <c r="AB43" s="12"/>
      <c r="AC43" s="12"/>
      <c r="AD43" s="12"/>
      <c r="AE43" s="11">
        <v>8.69</v>
      </c>
    </row>
    <row r="44" spans="1:31" x14ac:dyDescent="0.25">
      <c r="A44" s="38">
        <v>44579</v>
      </c>
      <c r="B44" s="160" t="s">
        <v>217</v>
      </c>
      <c r="C44" s="9">
        <v>103146</v>
      </c>
      <c r="D44" s="10" t="s">
        <v>218</v>
      </c>
      <c r="E44" s="12">
        <v>432.24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>
        <v>360.2</v>
      </c>
      <c r="AA44" s="12"/>
      <c r="AB44" s="12"/>
      <c r="AC44" s="12"/>
      <c r="AD44" s="12"/>
      <c r="AE44" s="11">
        <v>72.040000000000006</v>
      </c>
    </row>
    <row r="45" spans="1:31" x14ac:dyDescent="0.25">
      <c r="A45" s="38">
        <v>44579</v>
      </c>
      <c r="B45" s="9" t="s">
        <v>219</v>
      </c>
      <c r="C45" s="9">
        <v>103147</v>
      </c>
      <c r="D45" s="10" t="s">
        <v>220</v>
      </c>
      <c r="E45" s="12">
        <v>40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>
        <v>40</v>
      </c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1"/>
    </row>
    <row r="46" spans="1:31" x14ac:dyDescent="0.25">
      <c r="A46" s="38">
        <v>44579</v>
      </c>
      <c r="B46" s="9" t="s">
        <v>221</v>
      </c>
      <c r="C46" s="9">
        <v>103148</v>
      </c>
      <c r="D46" s="10" t="s">
        <v>112</v>
      </c>
      <c r="E46" s="12">
        <v>123.71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>
        <v>123.71</v>
      </c>
      <c r="Y46" s="12"/>
      <c r="Z46" s="12"/>
      <c r="AA46" s="12"/>
      <c r="AB46" s="12"/>
      <c r="AC46" s="12"/>
      <c r="AD46" s="12"/>
      <c r="AE46" s="11"/>
    </row>
    <row r="47" spans="1:31" x14ac:dyDescent="0.25">
      <c r="A47" s="38">
        <v>44579</v>
      </c>
      <c r="B47" s="9" t="s">
        <v>212</v>
      </c>
      <c r="C47" s="9">
        <v>103149</v>
      </c>
      <c r="D47" s="10" t="s">
        <v>222</v>
      </c>
      <c r="E47" s="12">
        <v>300</v>
      </c>
      <c r="F47" s="12"/>
      <c r="G47" s="12"/>
      <c r="H47" s="12"/>
      <c r="I47" s="12"/>
      <c r="J47" s="12"/>
      <c r="K47" s="12"/>
      <c r="L47" s="12">
        <v>300</v>
      </c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1"/>
    </row>
    <row r="48" spans="1:31" x14ac:dyDescent="0.25">
      <c r="A48" s="38">
        <v>44579</v>
      </c>
      <c r="B48" s="9" t="s">
        <v>73</v>
      </c>
      <c r="C48" s="9">
        <v>103150</v>
      </c>
      <c r="D48" s="10" t="s">
        <v>141</v>
      </c>
      <c r="E48" s="12">
        <v>834.15</v>
      </c>
      <c r="F48" s="12">
        <v>675.2</v>
      </c>
      <c r="G48" s="12"/>
      <c r="H48" s="12">
        <v>10.56</v>
      </c>
      <c r="I48" s="12"/>
      <c r="J48" s="12"/>
      <c r="K48" s="12"/>
      <c r="L48" s="12">
        <v>11.99</v>
      </c>
      <c r="M48" s="12"/>
      <c r="N48" s="12"/>
      <c r="O48" s="12"/>
      <c r="P48" s="12"/>
      <c r="Q48" s="12"/>
      <c r="R48" s="12"/>
      <c r="S48" s="12">
        <v>134</v>
      </c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1">
        <v>2.4</v>
      </c>
    </row>
    <row r="49" spans="1:34" x14ac:dyDescent="0.25">
      <c r="A49" s="38">
        <v>44579</v>
      </c>
      <c r="B49" s="9" t="s">
        <v>158</v>
      </c>
      <c r="C49" s="9">
        <v>103151</v>
      </c>
      <c r="D49" s="10" t="s">
        <v>159</v>
      </c>
      <c r="E49" s="12">
        <v>26</v>
      </c>
      <c r="F49" s="12">
        <v>26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1"/>
    </row>
    <row r="50" spans="1:34" x14ac:dyDescent="0.25">
      <c r="A50" s="38">
        <v>44579</v>
      </c>
      <c r="B50" s="9" t="s">
        <v>170</v>
      </c>
      <c r="C50" s="9">
        <v>103152</v>
      </c>
      <c r="D50" s="10" t="s">
        <v>224</v>
      </c>
      <c r="E50" s="12">
        <v>594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>
        <v>495</v>
      </c>
      <c r="AC50" s="12"/>
      <c r="AD50" s="12"/>
      <c r="AE50" s="11">
        <v>99</v>
      </c>
    </row>
    <row r="51" spans="1:34" x14ac:dyDescent="0.25">
      <c r="A51" s="38">
        <v>44607</v>
      </c>
      <c r="B51" s="9" t="s">
        <v>103</v>
      </c>
      <c r="C51" s="9">
        <v>103153</v>
      </c>
      <c r="D51" s="10" t="s">
        <v>112</v>
      </c>
      <c r="E51" s="12">
        <v>17.89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>
        <v>11.15</v>
      </c>
      <c r="Y51" s="12"/>
      <c r="Z51" s="12"/>
      <c r="AA51" s="12"/>
      <c r="AB51" s="12"/>
      <c r="AC51" s="12"/>
      <c r="AD51" s="12"/>
      <c r="AE51" s="11">
        <v>6.74</v>
      </c>
    </row>
    <row r="52" spans="1:34" x14ac:dyDescent="0.25">
      <c r="A52" s="38">
        <v>44607</v>
      </c>
      <c r="B52" s="9" t="s">
        <v>75</v>
      </c>
      <c r="C52" s="9">
        <v>103154</v>
      </c>
      <c r="D52" s="10" t="s">
        <v>225</v>
      </c>
      <c r="E52" s="11">
        <v>108</v>
      </c>
      <c r="F52" s="12"/>
      <c r="G52" s="12"/>
      <c r="H52" s="12"/>
      <c r="I52" s="12"/>
      <c r="J52" s="12"/>
      <c r="K52" s="12">
        <v>90</v>
      </c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1">
        <v>18</v>
      </c>
    </row>
    <row r="53" spans="1:34" x14ac:dyDescent="0.25">
      <c r="A53" s="38">
        <v>44607</v>
      </c>
      <c r="B53" s="9" t="s">
        <v>226</v>
      </c>
      <c r="C53" s="9">
        <v>103155</v>
      </c>
      <c r="D53" s="10" t="s">
        <v>227</v>
      </c>
      <c r="E53" s="12">
        <v>5251.02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>
        <v>4375.8500000000004</v>
      </c>
      <c r="AB53" s="12"/>
      <c r="AC53" s="12"/>
      <c r="AD53" s="12"/>
      <c r="AE53" s="11">
        <v>875.17</v>
      </c>
    </row>
    <row r="54" spans="1:34" x14ac:dyDescent="0.25">
      <c r="A54" s="38">
        <v>44607</v>
      </c>
      <c r="B54" s="9" t="s">
        <v>228</v>
      </c>
      <c r="C54" s="9">
        <v>103156</v>
      </c>
      <c r="D54" s="10" t="s">
        <v>229</v>
      </c>
      <c r="E54" s="12">
        <v>650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>
        <v>650</v>
      </c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1"/>
    </row>
    <row r="55" spans="1:34" x14ac:dyDescent="0.25">
      <c r="A55" s="38">
        <v>44607</v>
      </c>
      <c r="B55" s="9" t="s">
        <v>73</v>
      </c>
      <c r="C55" s="9">
        <v>103157</v>
      </c>
      <c r="D55" s="10" t="s">
        <v>141</v>
      </c>
      <c r="E55" s="12">
        <f>675.4+14.39</f>
        <v>689.79</v>
      </c>
      <c r="F55" s="12">
        <v>675.4</v>
      </c>
      <c r="G55" s="12"/>
      <c r="H55" s="12"/>
      <c r="I55" s="12"/>
      <c r="J55" s="12"/>
      <c r="K55" s="12"/>
      <c r="L55" s="12">
        <v>11.99</v>
      </c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1">
        <v>2.4</v>
      </c>
    </row>
    <row r="56" spans="1:34" x14ac:dyDescent="0.25">
      <c r="A56" s="38">
        <v>44635</v>
      </c>
      <c r="B56" s="9" t="s">
        <v>231</v>
      </c>
      <c r="C56" s="9">
        <v>103158</v>
      </c>
      <c r="D56" s="10" t="s">
        <v>232</v>
      </c>
      <c r="E56" s="12">
        <v>24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>
        <v>24</v>
      </c>
      <c r="AD56" s="12"/>
      <c r="AE56" s="11"/>
    </row>
    <row r="57" spans="1:34" x14ac:dyDescent="0.25">
      <c r="A57" s="38">
        <v>44635</v>
      </c>
      <c r="B57" s="9" t="s">
        <v>183</v>
      </c>
      <c r="C57" s="9">
        <v>103159</v>
      </c>
      <c r="D57" s="10" t="s">
        <v>184</v>
      </c>
      <c r="E57" s="12">
        <v>31.7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>
        <v>31.7</v>
      </c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1"/>
    </row>
    <row r="58" spans="1:34" x14ac:dyDescent="0.25">
      <c r="A58" s="38">
        <v>44635</v>
      </c>
      <c r="B58" s="9" t="s">
        <v>73</v>
      </c>
      <c r="C58" s="9">
        <v>103160</v>
      </c>
      <c r="D58" s="10" t="s">
        <v>141</v>
      </c>
      <c r="E58" s="12">
        <v>689.79</v>
      </c>
      <c r="F58" s="12">
        <v>675.4</v>
      </c>
      <c r="G58" s="12"/>
      <c r="H58" s="12"/>
      <c r="I58" s="12"/>
      <c r="J58" s="12"/>
      <c r="K58" s="12"/>
      <c r="L58" s="12">
        <v>11.99</v>
      </c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96">
        <v>2.4</v>
      </c>
    </row>
    <row r="59" spans="1:34" x14ac:dyDescent="0.25">
      <c r="A59" s="38">
        <v>44651</v>
      </c>
      <c r="B59" s="9" t="s">
        <v>233</v>
      </c>
      <c r="C59" s="9">
        <v>103161</v>
      </c>
      <c r="D59" s="10" t="s">
        <v>234</v>
      </c>
      <c r="E59" s="11">
        <v>50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>
        <v>50</v>
      </c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96"/>
    </row>
    <row r="60" spans="1:34" x14ac:dyDescent="0.25">
      <c r="A60" s="38">
        <v>44651</v>
      </c>
      <c r="B60" s="9" t="s">
        <v>73</v>
      </c>
      <c r="C60" s="9">
        <v>103162</v>
      </c>
      <c r="D60" s="10" t="s">
        <v>141</v>
      </c>
      <c r="E60" s="11">
        <v>801.27</v>
      </c>
      <c r="F60" s="12">
        <v>786.88</v>
      </c>
      <c r="G60" s="12"/>
      <c r="H60" s="12"/>
      <c r="I60" s="12"/>
      <c r="J60" s="12"/>
      <c r="K60" s="12"/>
      <c r="L60" s="12">
        <v>11.99</v>
      </c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96">
        <v>2.4</v>
      </c>
    </row>
    <row r="61" spans="1:34" x14ac:dyDescent="0.25">
      <c r="A61" s="38">
        <v>44651</v>
      </c>
      <c r="B61" s="9" t="s">
        <v>158</v>
      </c>
      <c r="C61" s="9">
        <v>103163</v>
      </c>
      <c r="D61" s="10" t="s">
        <v>235</v>
      </c>
      <c r="E61" s="11">
        <v>58.32</v>
      </c>
      <c r="F61" s="12">
        <v>58.32</v>
      </c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96"/>
    </row>
    <row r="62" spans="1:34" x14ac:dyDescent="0.25">
      <c r="A62" s="38"/>
      <c r="B62" s="9"/>
      <c r="C62" s="9"/>
      <c r="D62" s="10"/>
      <c r="E62" s="25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1"/>
    </row>
    <row r="63" spans="1:34" x14ac:dyDescent="0.25">
      <c r="A63" s="38"/>
      <c r="B63" s="9"/>
      <c r="C63" s="9"/>
      <c r="D63" s="10"/>
      <c r="E63" s="25">
        <f>SUM(E2:E62)</f>
        <v>44831.739999999991</v>
      </c>
      <c r="F63" s="96">
        <f>SUM(F2:F62)</f>
        <v>8351.9999999999982</v>
      </c>
      <c r="G63" s="96">
        <f t="shared" ref="G63:AD63" si="0">SUM(G2:G62)</f>
        <v>16078.24</v>
      </c>
      <c r="H63" s="96">
        <f>SUM(H2:H62)</f>
        <v>50.870000000000005</v>
      </c>
      <c r="I63" s="96">
        <f t="shared" si="0"/>
        <v>166.91</v>
      </c>
      <c r="J63" s="96">
        <f t="shared" si="0"/>
        <v>229</v>
      </c>
      <c r="K63" s="96">
        <f t="shared" si="0"/>
        <v>308.5</v>
      </c>
      <c r="L63" s="96">
        <f t="shared" si="0"/>
        <v>443.88</v>
      </c>
      <c r="M63" s="96">
        <f>SUM(M2:M62)</f>
        <v>156.07999999999998</v>
      </c>
      <c r="N63" s="96">
        <f t="shared" si="0"/>
        <v>1517.4</v>
      </c>
      <c r="O63" s="96">
        <f t="shared" si="0"/>
        <v>290</v>
      </c>
      <c r="P63" s="96">
        <f t="shared" si="0"/>
        <v>284.42</v>
      </c>
      <c r="Q63" s="97">
        <f t="shared" si="0"/>
        <v>0</v>
      </c>
      <c r="R63" s="136">
        <f t="shared" si="0"/>
        <v>261.75</v>
      </c>
      <c r="S63" s="96">
        <f t="shared" si="0"/>
        <v>834.92000000000007</v>
      </c>
      <c r="T63" s="96">
        <f t="shared" si="0"/>
        <v>650</v>
      </c>
      <c r="U63" s="96">
        <f t="shared" si="0"/>
        <v>0</v>
      </c>
      <c r="V63" s="97">
        <f t="shared" si="0"/>
        <v>0</v>
      </c>
      <c r="W63" s="97">
        <f t="shared" si="0"/>
        <v>65</v>
      </c>
      <c r="X63" s="97">
        <f t="shared" si="0"/>
        <v>996.08</v>
      </c>
      <c r="Y63" s="97">
        <f t="shared" si="0"/>
        <v>0</v>
      </c>
      <c r="Z63" s="97">
        <f t="shared" si="0"/>
        <v>360.2</v>
      </c>
      <c r="AA63" s="120">
        <f t="shared" si="0"/>
        <v>4638.8500000000004</v>
      </c>
      <c r="AB63" s="97">
        <f t="shared" si="0"/>
        <v>5156.1000000000004</v>
      </c>
      <c r="AC63" s="97">
        <f t="shared" si="0"/>
        <v>78</v>
      </c>
      <c r="AD63" s="97">
        <f t="shared" si="0"/>
        <v>60</v>
      </c>
      <c r="AE63" s="11">
        <f>SUM(AE2:AE62)</f>
        <v>3853.5400000000004</v>
      </c>
      <c r="AG63" s="1">
        <f>SUM(F63:AF63)</f>
        <v>44831.740000000005</v>
      </c>
      <c r="AH63" s="1"/>
    </row>
    <row r="64" spans="1:34" x14ac:dyDescent="0.25">
      <c r="A64" s="38"/>
      <c r="B64" s="9"/>
      <c r="C64" s="9"/>
      <c r="D64" s="10"/>
      <c r="E64" s="25">
        <f>SUM(F63:AE63)</f>
        <v>44831.740000000005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1"/>
    </row>
    <row r="65" spans="1:31" x14ac:dyDescent="0.25">
      <c r="A65" s="38"/>
      <c r="B65" s="9"/>
      <c r="C65" s="9"/>
      <c r="D65" s="10"/>
      <c r="E65" s="25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1"/>
    </row>
    <row r="66" spans="1:31" x14ac:dyDescent="0.25">
      <c r="A66" s="38"/>
      <c r="B66" s="9"/>
      <c r="C66" s="9"/>
      <c r="D66" s="10"/>
      <c r="E66" s="25">
        <f>E63-E64</f>
        <v>0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1"/>
    </row>
    <row r="67" spans="1:31" x14ac:dyDescent="0.25">
      <c r="A67" s="38"/>
      <c r="B67" s="9"/>
      <c r="C67" s="9"/>
      <c r="D67" s="10"/>
      <c r="E67" s="25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1"/>
    </row>
    <row r="68" spans="1:31" x14ac:dyDescent="0.25">
      <c r="A68" s="38"/>
      <c r="B68" s="9"/>
      <c r="C68" s="9"/>
      <c r="D68" s="10"/>
      <c r="E68" s="25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1"/>
    </row>
    <row r="69" spans="1:31" x14ac:dyDescent="0.25">
      <c r="A69" s="38"/>
      <c r="B69" s="9"/>
      <c r="C69" s="9"/>
      <c r="D69" s="10"/>
      <c r="E69" s="25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1"/>
    </row>
    <row r="70" spans="1:31" x14ac:dyDescent="0.25">
      <c r="A70" s="38"/>
      <c r="B70" s="9"/>
      <c r="C70" s="9"/>
      <c r="D70" s="10"/>
      <c r="E70" s="25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1"/>
    </row>
    <row r="71" spans="1:31" x14ac:dyDescent="0.25">
      <c r="A71" s="38"/>
      <c r="B71" s="9"/>
      <c r="C71" s="9"/>
      <c r="D71" s="10"/>
      <c r="E71" s="25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1"/>
    </row>
    <row r="72" spans="1:31" x14ac:dyDescent="0.25">
      <c r="A72" s="38"/>
      <c r="B72" s="9"/>
      <c r="C72" s="9"/>
      <c r="D72" s="10"/>
      <c r="E72" s="25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1"/>
    </row>
    <row r="73" spans="1:31" x14ac:dyDescent="0.25">
      <c r="A73" s="38"/>
      <c r="B73" s="9"/>
      <c r="C73" s="9"/>
      <c r="D73" s="10"/>
      <c r="E73" s="25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1"/>
    </row>
    <row r="74" spans="1:31" x14ac:dyDescent="0.25">
      <c r="A74" s="38"/>
      <c r="B74" s="9"/>
      <c r="C74" s="9"/>
      <c r="D74" s="10"/>
      <c r="E74" s="25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1"/>
    </row>
    <row r="75" spans="1:31" x14ac:dyDescent="0.25">
      <c r="A75" s="38"/>
      <c r="B75" s="9"/>
      <c r="C75" s="9"/>
      <c r="D75" s="10"/>
      <c r="E75" s="25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1"/>
    </row>
    <row r="76" spans="1:31" x14ac:dyDescent="0.25">
      <c r="A76" s="38"/>
      <c r="B76" s="9"/>
      <c r="C76" s="9"/>
      <c r="D76" s="10"/>
      <c r="E76" s="25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1"/>
    </row>
    <row r="77" spans="1:31" x14ac:dyDescent="0.25">
      <c r="A77" s="38"/>
      <c r="B77" s="9"/>
      <c r="C77" s="9"/>
      <c r="D77" s="10"/>
      <c r="E77" s="25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1"/>
    </row>
    <row r="78" spans="1:31" x14ac:dyDescent="0.25">
      <c r="A78" s="38"/>
      <c r="B78" s="9"/>
      <c r="C78" s="9"/>
      <c r="D78" s="10"/>
      <c r="E78" s="25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1"/>
    </row>
    <row r="79" spans="1:31" x14ac:dyDescent="0.25">
      <c r="A79" s="38"/>
      <c r="B79" s="9"/>
      <c r="C79" s="9"/>
      <c r="D79" s="10"/>
      <c r="E79" s="25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1"/>
    </row>
    <row r="80" spans="1:31" x14ac:dyDescent="0.25">
      <c r="A80" s="38"/>
      <c r="B80" s="9"/>
      <c r="C80" s="9"/>
      <c r="D80" s="10"/>
      <c r="E80" s="25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1"/>
    </row>
    <row r="81" spans="1:31" x14ac:dyDescent="0.25">
      <c r="A81" s="38"/>
      <c r="B81" s="9"/>
      <c r="C81" s="9"/>
      <c r="D81" s="10"/>
      <c r="E81" s="25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1"/>
    </row>
    <row r="82" spans="1:31" x14ac:dyDescent="0.25">
      <c r="A82" s="38"/>
      <c r="B82" s="9"/>
      <c r="C82" s="9"/>
      <c r="D82" s="10"/>
      <c r="E82" s="25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1"/>
    </row>
    <row r="83" spans="1:31" x14ac:dyDescent="0.25">
      <c r="A83" s="38"/>
      <c r="B83" s="9"/>
      <c r="C83" s="9"/>
      <c r="D83" s="10"/>
      <c r="E83" s="25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1"/>
    </row>
    <row r="84" spans="1:31" x14ac:dyDescent="0.25">
      <c r="A84" s="38"/>
      <c r="B84" s="9"/>
      <c r="C84" s="9"/>
      <c r="D84" s="10"/>
      <c r="E84" s="25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1"/>
    </row>
    <row r="85" spans="1:31" x14ac:dyDescent="0.25">
      <c r="A85" s="38"/>
      <c r="B85" s="9"/>
      <c r="C85" s="9"/>
      <c r="D85" s="10"/>
      <c r="E85" s="25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1"/>
    </row>
    <row r="86" spans="1:31" x14ac:dyDescent="0.25">
      <c r="A86" s="38"/>
      <c r="B86" s="9"/>
      <c r="C86" s="9"/>
      <c r="D86" s="10"/>
      <c r="E86" s="25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1"/>
    </row>
    <row r="87" spans="1:31" x14ac:dyDescent="0.25">
      <c r="A87" s="38"/>
      <c r="B87" s="9"/>
      <c r="C87" s="9"/>
      <c r="D87" s="10"/>
      <c r="E87" s="25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1"/>
    </row>
    <row r="88" spans="1:31" x14ac:dyDescent="0.25">
      <c r="A88" s="38"/>
      <c r="B88" s="9"/>
      <c r="C88" s="9"/>
      <c r="D88" s="10"/>
      <c r="E88" s="25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1"/>
    </row>
    <row r="89" spans="1:31" x14ac:dyDescent="0.25">
      <c r="A89" s="38"/>
      <c r="B89" s="9"/>
      <c r="C89" s="9"/>
      <c r="D89" s="10"/>
      <c r="E89" s="25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1"/>
    </row>
    <row r="90" spans="1:31" x14ac:dyDescent="0.25">
      <c r="A90" s="38"/>
      <c r="B90" s="9"/>
      <c r="C90" s="9"/>
      <c r="D90" s="10"/>
      <c r="E90" s="25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1"/>
    </row>
    <row r="91" spans="1:31" x14ac:dyDescent="0.25">
      <c r="A91" s="38"/>
      <c r="B91" s="9"/>
      <c r="C91" s="9"/>
      <c r="D91" s="10"/>
      <c r="E91" s="25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1"/>
    </row>
    <row r="92" spans="1:31" x14ac:dyDescent="0.25">
      <c r="A92" s="38"/>
      <c r="B92" s="9"/>
      <c r="C92" s="9"/>
      <c r="D92" s="10"/>
      <c r="E92" s="25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1"/>
    </row>
    <row r="93" spans="1:31" x14ac:dyDescent="0.25">
      <c r="A93" s="38"/>
      <c r="B93" s="9"/>
      <c r="C93" s="9"/>
      <c r="D93" s="10"/>
      <c r="E93" s="25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1"/>
    </row>
    <row r="94" spans="1:31" x14ac:dyDescent="0.25">
      <c r="A94" s="38"/>
      <c r="B94" s="9"/>
      <c r="C94" s="9"/>
      <c r="D94" s="10"/>
      <c r="E94" s="25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1"/>
    </row>
    <row r="95" spans="1:31" x14ac:dyDescent="0.25">
      <c r="A95" s="38"/>
      <c r="B95" s="9"/>
      <c r="C95" s="9"/>
      <c r="D95" s="10"/>
      <c r="E95" s="25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1"/>
    </row>
    <row r="96" spans="1:31" x14ac:dyDescent="0.25">
      <c r="A96" s="38"/>
      <c r="B96" s="9"/>
      <c r="C96" s="9"/>
      <c r="D96" s="10"/>
      <c r="E96" s="25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1"/>
    </row>
    <row r="97" spans="1:32" x14ac:dyDescent="0.25">
      <c r="A97" s="38"/>
      <c r="B97" s="9"/>
      <c r="C97" s="9"/>
      <c r="D97" s="10"/>
      <c r="E97" s="25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1"/>
    </row>
    <row r="98" spans="1:32" x14ac:dyDescent="0.25">
      <c r="A98" s="38"/>
      <c r="B98" s="9"/>
      <c r="C98" s="9"/>
      <c r="D98" s="10"/>
      <c r="E98" s="25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1"/>
    </row>
    <row r="99" spans="1:32" x14ac:dyDescent="0.25">
      <c r="A99" s="38"/>
      <c r="B99" s="9"/>
      <c r="C99" s="9"/>
      <c r="D99" s="10"/>
      <c r="E99" s="25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1"/>
    </row>
    <row r="100" spans="1:32" x14ac:dyDescent="0.25">
      <c r="A100" s="38"/>
      <c r="B100" s="9"/>
      <c r="C100" s="9"/>
      <c r="D100" s="10"/>
      <c r="E100" s="11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1"/>
    </row>
    <row r="101" spans="1:32" x14ac:dyDescent="0.25">
      <c r="A101" s="9"/>
      <c r="B101" s="9"/>
      <c r="C101" s="9"/>
      <c r="D101" s="10"/>
      <c r="E101" s="25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1"/>
    </row>
    <row r="102" spans="1:32" x14ac:dyDescent="0.25">
      <c r="A102" s="9"/>
      <c r="B102" s="9"/>
      <c r="C102" s="9"/>
      <c r="D102" s="10"/>
      <c r="E102" s="25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1"/>
    </row>
    <row r="103" spans="1:32" x14ac:dyDescent="0.25">
      <c r="A103" s="39"/>
      <c r="B103" s="9"/>
      <c r="C103" s="9"/>
      <c r="D103" s="10"/>
      <c r="E103" s="25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1"/>
    </row>
    <row r="104" spans="1:32" x14ac:dyDescent="0.25">
      <c r="A104" s="39"/>
      <c r="B104" s="9"/>
      <c r="C104" s="9"/>
      <c r="D104" s="10"/>
      <c r="E104" s="11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1"/>
    </row>
    <row r="105" spans="1:32" x14ac:dyDescent="0.25">
      <c r="A105" s="9"/>
      <c r="B105" s="9"/>
      <c r="C105" s="9"/>
      <c r="D105" s="10"/>
      <c r="E105" s="11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1"/>
    </row>
    <row r="106" spans="1:32" x14ac:dyDescent="0.25">
      <c r="A106" s="9"/>
      <c r="B106" s="9"/>
      <c r="C106" s="9"/>
      <c r="D106" s="10"/>
      <c r="E106" s="11"/>
      <c r="H106" s="12"/>
    </row>
    <row r="107" spans="1:32" x14ac:dyDescent="0.25">
      <c r="A107" s="9"/>
      <c r="B107" s="9"/>
      <c r="C107" s="9"/>
      <c r="D107" s="10"/>
      <c r="E107" s="11"/>
    </row>
    <row r="108" spans="1:32" x14ac:dyDescent="0.25">
      <c r="A108" s="9"/>
      <c r="B108" s="9"/>
      <c r="C108" s="9"/>
      <c r="D108" s="10"/>
      <c r="E108" s="11"/>
    </row>
    <row r="109" spans="1:32" x14ac:dyDescent="0.25">
      <c r="A109" s="9"/>
      <c r="B109" s="9"/>
      <c r="C109" s="9"/>
      <c r="D109" s="10"/>
      <c r="E109" s="11"/>
      <c r="F109" s="11"/>
      <c r="G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"/>
    </row>
    <row r="110" spans="1:32" x14ac:dyDescent="0.25">
      <c r="A110" s="9"/>
      <c r="B110" s="9"/>
      <c r="C110" s="9"/>
      <c r="D110" s="10"/>
      <c r="E110" s="11"/>
      <c r="F110" s="12"/>
      <c r="G110" s="12"/>
      <c r="H110" s="11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</row>
    <row r="111" spans="1:32" x14ac:dyDescent="0.25">
      <c r="A111" s="9"/>
      <c r="B111" s="9"/>
      <c r="C111" s="9"/>
      <c r="D111" s="10"/>
      <c r="E111" s="11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</row>
    <row r="112" spans="1:32" x14ac:dyDescent="0.25">
      <c r="A112" s="9"/>
      <c r="B112" s="9"/>
      <c r="C112" s="9"/>
      <c r="D112" s="10"/>
      <c r="E112" s="11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</row>
    <row r="113" spans="1:31" x14ac:dyDescent="0.25">
      <c r="A113" s="9"/>
      <c r="B113" s="9"/>
      <c r="C113" s="9"/>
      <c r="D113" s="10"/>
      <c r="E113" s="11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</row>
    <row r="114" spans="1:31" x14ac:dyDescent="0.25">
      <c r="A114" s="39"/>
      <c r="B114" s="9"/>
      <c r="C114" s="9"/>
      <c r="D114" s="10"/>
      <c r="E114" s="11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</row>
    <row r="115" spans="1:31" x14ac:dyDescent="0.25">
      <c r="A115" s="9"/>
      <c r="B115" s="9"/>
      <c r="C115" s="9"/>
      <c r="D115" s="10"/>
      <c r="E115" s="11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</row>
    <row r="116" spans="1:31" x14ac:dyDescent="0.25">
      <c r="A116" s="9"/>
      <c r="B116" s="9"/>
      <c r="C116" s="9"/>
      <c r="D116" s="10"/>
      <c r="E116" s="11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</row>
    <row r="117" spans="1:31" x14ac:dyDescent="0.25">
      <c r="A117" s="9"/>
      <c r="B117" s="9"/>
      <c r="C117" s="9"/>
      <c r="D117" s="10"/>
      <c r="E117" s="11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</row>
    <row r="118" spans="1:31" x14ac:dyDescent="0.25">
      <c r="A118" s="9"/>
      <c r="B118" s="9"/>
      <c r="C118" s="9"/>
      <c r="D118" s="10"/>
      <c r="E118" s="11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</row>
    <row r="119" spans="1:31" x14ac:dyDescent="0.25">
      <c r="A119" s="39"/>
      <c r="B119" s="9"/>
      <c r="C119" s="9"/>
      <c r="D119" s="10"/>
      <c r="E119" s="11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</row>
    <row r="120" spans="1:31" x14ac:dyDescent="0.25">
      <c r="A120" s="39"/>
      <c r="B120" s="9"/>
      <c r="C120" s="9"/>
      <c r="D120" s="10"/>
      <c r="E120" s="11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</row>
    <row r="121" spans="1:31" x14ac:dyDescent="0.25">
      <c r="A121" s="9"/>
      <c r="B121" s="9"/>
      <c r="C121" s="9"/>
      <c r="D121" s="10"/>
      <c r="E121" s="11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</row>
    <row r="122" spans="1:31" x14ac:dyDescent="0.25">
      <c r="A122" s="9"/>
      <c r="B122" s="9"/>
      <c r="C122" s="9"/>
      <c r="D122" s="10"/>
      <c r="E122" s="11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</row>
    <row r="123" spans="1:31" x14ac:dyDescent="0.25">
      <c r="A123" s="39"/>
      <c r="B123" s="9"/>
      <c r="C123" s="9"/>
      <c r="D123" s="10"/>
      <c r="E123" s="11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</row>
    <row r="124" spans="1:31" x14ac:dyDescent="0.25">
      <c r="A124" s="39"/>
      <c r="B124" s="9"/>
      <c r="C124" s="9"/>
      <c r="D124" s="10"/>
      <c r="E124" s="11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</row>
    <row r="125" spans="1:31" x14ac:dyDescent="0.25">
      <c r="A125" s="9"/>
      <c r="B125" s="9"/>
      <c r="C125" s="9"/>
      <c r="D125" s="10"/>
      <c r="E125" s="11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</row>
    <row r="126" spans="1:31" x14ac:dyDescent="0.25">
      <c r="A126" s="9"/>
      <c r="B126" s="9"/>
      <c r="C126" s="9"/>
      <c r="D126" s="10"/>
      <c r="E126" s="11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</row>
    <row r="127" spans="1:31" x14ac:dyDescent="0.25">
      <c r="A127" s="39"/>
      <c r="B127" s="9"/>
      <c r="C127" s="9"/>
      <c r="D127" s="10"/>
      <c r="E127" s="11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</row>
    <row r="128" spans="1:31" x14ac:dyDescent="0.25">
      <c r="A128" s="9"/>
      <c r="B128" s="9"/>
      <c r="C128" s="9"/>
      <c r="D128" s="10"/>
      <c r="E128" s="11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</row>
    <row r="129" spans="1:31" x14ac:dyDescent="0.25">
      <c r="A129" s="9"/>
      <c r="B129" s="9"/>
      <c r="C129" s="9"/>
      <c r="D129" s="10"/>
      <c r="E129" s="11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</row>
    <row r="130" spans="1:31" x14ac:dyDescent="0.25">
      <c r="A130" s="9"/>
      <c r="B130" s="9"/>
      <c r="C130" s="9"/>
      <c r="D130" s="10"/>
      <c r="E130" s="11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</row>
    <row r="131" spans="1:31" x14ac:dyDescent="0.25">
      <c r="A131" s="9"/>
      <c r="B131" s="9"/>
      <c r="C131" s="9"/>
      <c r="D131" s="10"/>
      <c r="E131" s="11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</row>
    <row r="132" spans="1:31" x14ac:dyDescent="0.25">
      <c r="A132" s="9"/>
      <c r="B132" s="9"/>
      <c r="C132" s="9"/>
      <c r="D132" s="10"/>
      <c r="E132" s="11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</row>
    <row r="133" spans="1:31" x14ac:dyDescent="0.25">
      <c r="A133" s="9"/>
      <c r="B133" s="9"/>
      <c r="C133" s="9"/>
      <c r="D133" s="10"/>
      <c r="E133" s="11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</row>
    <row r="134" spans="1:31" x14ac:dyDescent="0.25">
      <c r="A134" s="9"/>
      <c r="B134" s="9"/>
      <c r="C134" s="9"/>
      <c r="D134" s="10"/>
      <c r="E134" s="11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</row>
    <row r="135" spans="1:31" x14ac:dyDescent="0.25">
      <c r="A135" s="9"/>
      <c r="B135" s="9"/>
      <c r="C135" s="9"/>
      <c r="D135" s="10"/>
      <c r="E135" s="11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</row>
    <row r="136" spans="1:31" x14ac:dyDescent="0.25">
      <c r="A136" s="9"/>
      <c r="B136" s="9"/>
      <c r="C136" s="9"/>
      <c r="D136" s="10"/>
      <c r="E136" s="11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</row>
    <row r="137" spans="1:31" x14ac:dyDescent="0.25">
      <c r="A137" s="9"/>
      <c r="B137" s="9"/>
      <c r="C137" s="9"/>
      <c r="D137" s="10"/>
      <c r="E137" s="11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</row>
    <row r="138" spans="1:31" x14ac:dyDescent="0.25">
      <c r="A138" s="9"/>
      <c r="B138" s="9"/>
      <c r="C138" s="9"/>
      <c r="D138" s="10"/>
      <c r="E138" s="11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</row>
    <row r="139" spans="1:31" x14ac:dyDescent="0.25">
      <c r="A139" s="9"/>
      <c r="B139" s="9"/>
      <c r="C139" s="9"/>
      <c r="D139" s="10"/>
      <c r="E139" s="11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</row>
    <row r="140" spans="1:31" x14ac:dyDescent="0.25">
      <c r="A140" s="9"/>
      <c r="B140" s="9"/>
      <c r="C140" s="9"/>
      <c r="D140" s="10"/>
      <c r="E140" s="11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</row>
    <row r="141" spans="1:31" x14ac:dyDescent="0.25">
      <c r="A141" s="9"/>
      <c r="B141" s="9"/>
      <c r="C141" s="9"/>
      <c r="D141" s="10"/>
      <c r="E141" s="11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</row>
    <row r="142" spans="1:31" x14ac:dyDescent="0.25">
      <c r="A142" s="9"/>
      <c r="B142" s="9"/>
      <c r="C142" s="9"/>
      <c r="D142" s="10"/>
      <c r="E142" s="11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</row>
    <row r="143" spans="1:31" x14ac:dyDescent="0.25">
      <c r="A143" s="9"/>
      <c r="B143" s="9"/>
      <c r="C143" s="9"/>
      <c r="D143" s="10"/>
      <c r="E143" s="11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</row>
    <row r="144" spans="1:31" x14ac:dyDescent="0.25">
      <c r="A144" s="9"/>
      <c r="B144" s="9"/>
      <c r="C144" s="9"/>
      <c r="D144" s="10"/>
      <c r="E144" s="11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</row>
    <row r="145" spans="1:31" x14ac:dyDescent="0.25">
      <c r="A145" s="9"/>
      <c r="B145" s="9"/>
      <c r="C145" s="9"/>
      <c r="D145" s="10"/>
      <c r="E145" s="11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</row>
    <row r="146" spans="1:31" x14ac:dyDescent="0.25">
      <c r="A146" s="9"/>
      <c r="B146" s="9"/>
      <c r="C146" s="9"/>
      <c r="D146" s="10"/>
      <c r="E146" s="11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</row>
    <row r="147" spans="1:31" x14ac:dyDescent="0.25">
      <c r="A147" s="9"/>
      <c r="B147" s="9"/>
      <c r="C147" s="9"/>
      <c r="D147" s="10"/>
      <c r="E147" s="11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</row>
    <row r="148" spans="1:31" x14ac:dyDescent="0.25">
      <c r="A148" s="9"/>
      <c r="B148" s="9"/>
      <c r="C148" s="9"/>
      <c r="D148" s="10"/>
      <c r="E148" s="11"/>
      <c r="F148" s="11"/>
      <c r="G148" s="11"/>
      <c r="H148" s="12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</row>
    <row r="149" spans="1:31" x14ac:dyDescent="0.25">
      <c r="A149" s="9"/>
      <c r="B149" s="9"/>
      <c r="C149" s="9"/>
      <c r="D149" s="10"/>
      <c r="E149" s="11"/>
      <c r="F149" s="12"/>
      <c r="G149" s="12"/>
      <c r="H149" s="11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</row>
    <row r="150" spans="1:31" x14ac:dyDescent="0.25">
      <c r="A150" s="9"/>
      <c r="B150" s="9"/>
      <c r="C150" s="9"/>
      <c r="D150" s="10"/>
      <c r="E150" s="11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</row>
    <row r="151" spans="1:31" x14ac:dyDescent="0.25">
      <c r="A151" s="9"/>
      <c r="B151" s="9"/>
      <c r="C151" s="9"/>
      <c r="D151" s="10"/>
      <c r="E151" s="11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</row>
    <row r="152" spans="1:31" x14ac:dyDescent="0.25">
      <c r="A152" s="9"/>
      <c r="B152" s="9"/>
      <c r="C152" s="9"/>
      <c r="D152" s="10"/>
      <c r="E152" s="11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</row>
    <row r="153" spans="1:31" x14ac:dyDescent="0.25">
      <c r="A153" s="9"/>
      <c r="B153" s="9"/>
      <c r="C153" s="9"/>
      <c r="D153" s="10"/>
      <c r="E153" s="11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</row>
    <row r="154" spans="1:31" x14ac:dyDescent="0.25">
      <c r="A154" s="9"/>
      <c r="B154" s="9"/>
      <c r="C154" s="9"/>
      <c r="D154" s="10"/>
      <c r="E154" s="11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</row>
    <row r="155" spans="1:31" x14ac:dyDescent="0.25">
      <c r="A155" s="9"/>
      <c r="B155" s="9"/>
      <c r="C155" s="9"/>
      <c r="D155" s="10"/>
      <c r="E155" s="11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</row>
    <row r="156" spans="1:31" x14ac:dyDescent="0.25">
      <c r="A156" s="9"/>
      <c r="B156" s="9"/>
      <c r="C156" s="9"/>
      <c r="D156" s="10"/>
      <c r="E156" s="11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</row>
    <row r="157" spans="1:31" x14ac:dyDescent="0.25">
      <c r="A157" s="9"/>
      <c r="B157" s="9"/>
      <c r="C157" s="9"/>
      <c r="D157" s="10"/>
      <c r="E157" s="11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</row>
    <row r="158" spans="1:31" x14ac:dyDescent="0.25">
      <c r="A158" s="9"/>
      <c r="B158" s="9"/>
      <c r="C158" s="9"/>
      <c r="D158" s="10"/>
      <c r="E158" s="11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</row>
    <row r="159" spans="1:31" x14ac:dyDescent="0.25">
      <c r="A159" s="9"/>
      <c r="B159" s="9"/>
      <c r="C159" s="9"/>
      <c r="D159" s="10"/>
      <c r="E159" s="11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</row>
    <row r="160" spans="1:31" x14ac:dyDescent="0.25">
      <c r="A160" s="9"/>
      <c r="B160" s="9"/>
      <c r="C160" s="9"/>
      <c r="D160" s="10"/>
      <c r="E160" s="11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</row>
    <row r="161" spans="1:31" x14ac:dyDescent="0.25">
      <c r="A161" s="9"/>
      <c r="B161" s="9"/>
      <c r="C161" s="9"/>
      <c r="D161" s="10"/>
      <c r="E161" s="11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</row>
    <row r="162" spans="1:31" x14ac:dyDescent="0.25">
      <c r="A162" s="9"/>
      <c r="B162" s="9"/>
      <c r="C162" s="9"/>
      <c r="D162" s="10"/>
      <c r="E162" s="11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</row>
    <row r="163" spans="1:31" x14ac:dyDescent="0.25">
      <c r="A163" s="9"/>
      <c r="B163" s="9"/>
      <c r="C163" s="9"/>
      <c r="D163" s="10"/>
      <c r="E163" s="11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</row>
    <row r="164" spans="1:31" x14ac:dyDescent="0.25">
      <c r="A164" s="9"/>
      <c r="B164" s="9"/>
      <c r="C164" s="9"/>
      <c r="D164" s="10"/>
      <c r="E164" s="11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</row>
    <row r="165" spans="1:31" x14ac:dyDescent="0.25">
      <c r="A165" s="9"/>
      <c r="B165" s="9"/>
      <c r="C165" s="9"/>
      <c r="D165" s="10"/>
      <c r="E165" s="11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</row>
    <row r="166" spans="1:31" x14ac:dyDescent="0.25">
      <c r="A166" s="9"/>
      <c r="B166" s="9"/>
      <c r="C166" s="9"/>
      <c r="D166" s="10"/>
      <c r="E166" s="11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</row>
    <row r="167" spans="1:31" x14ac:dyDescent="0.25">
      <c r="A167" s="9"/>
      <c r="B167" s="9"/>
      <c r="C167" s="9"/>
      <c r="D167" s="10"/>
      <c r="E167" s="11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</row>
    <row r="168" spans="1:31" x14ac:dyDescent="0.25">
      <c r="A168" s="9"/>
      <c r="B168" s="9"/>
      <c r="C168" s="9"/>
      <c r="D168" s="10"/>
      <c r="E168" s="11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</row>
    <row r="169" spans="1:31" x14ac:dyDescent="0.25">
      <c r="A169" s="9"/>
      <c r="B169" s="9"/>
      <c r="C169" s="9"/>
      <c r="D169" s="10"/>
      <c r="E169" s="11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</row>
    <row r="170" spans="1:31" x14ac:dyDescent="0.25">
      <c r="A170" s="9"/>
      <c r="B170" s="9"/>
      <c r="C170" s="9"/>
      <c r="D170" s="10"/>
      <c r="E170" s="11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</row>
    <row r="171" spans="1:31" x14ac:dyDescent="0.25">
      <c r="A171" s="9"/>
      <c r="B171" s="9"/>
      <c r="C171" s="9"/>
      <c r="D171" s="10"/>
      <c r="E171" s="11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</row>
    <row r="172" spans="1:31" x14ac:dyDescent="0.25">
      <c r="A172" s="9"/>
      <c r="B172" s="9"/>
      <c r="C172" s="9"/>
      <c r="D172" s="10"/>
      <c r="E172" s="11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</row>
    <row r="173" spans="1:31" x14ac:dyDescent="0.25">
      <c r="A173" s="9"/>
      <c r="B173" s="9"/>
      <c r="C173" s="9"/>
      <c r="D173" s="10"/>
      <c r="E173" s="11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</row>
    <row r="174" spans="1:31" x14ac:dyDescent="0.25">
      <c r="A174" s="9"/>
      <c r="B174" s="9"/>
      <c r="C174" s="9"/>
      <c r="D174" s="10"/>
      <c r="E174" s="11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</row>
    <row r="175" spans="1:31" x14ac:dyDescent="0.25">
      <c r="A175" s="9"/>
      <c r="B175" s="9"/>
      <c r="C175" s="9"/>
      <c r="D175" s="10"/>
      <c r="E175" s="11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</row>
    <row r="176" spans="1:31" x14ac:dyDescent="0.25">
      <c r="A176" s="9"/>
      <c r="B176" s="9"/>
      <c r="C176" s="9"/>
      <c r="D176" s="10"/>
      <c r="E176" s="11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</row>
    <row r="177" spans="1:31" x14ac:dyDescent="0.25">
      <c r="A177" s="9"/>
      <c r="B177" s="9"/>
      <c r="C177" s="9"/>
      <c r="D177" s="10"/>
      <c r="E177" s="11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</row>
    <row r="178" spans="1:31" x14ac:dyDescent="0.25">
      <c r="A178" s="9"/>
      <c r="B178" s="9"/>
      <c r="C178" s="9"/>
      <c r="D178" s="10"/>
      <c r="E178" s="11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</row>
    <row r="179" spans="1:31" x14ac:dyDescent="0.25">
      <c r="A179" s="9"/>
      <c r="B179" s="9"/>
      <c r="C179" s="9"/>
      <c r="D179" s="10"/>
      <c r="E179" s="11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</row>
    <row r="180" spans="1:31" x14ac:dyDescent="0.25">
      <c r="A180" s="9"/>
      <c r="B180" s="9"/>
      <c r="C180" s="9"/>
      <c r="D180" s="10"/>
      <c r="E180" s="11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</row>
    <row r="181" spans="1:31" x14ac:dyDescent="0.25">
      <c r="A181" s="9"/>
      <c r="B181" s="9"/>
      <c r="C181" s="9"/>
      <c r="D181" s="10"/>
      <c r="E181" s="11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</row>
    <row r="182" spans="1:31" x14ac:dyDescent="0.25">
      <c r="A182" s="9"/>
      <c r="B182" s="9"/>
      <c r="C182" s="9"/>
      <c r="D182" s="10"/>
      <c r="E182" s="11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</row>
    <row r="183" spans="1:31" x14ac:dyDescent="0.25">
      <c r="A183" s="9"/>
      <c r="B183" s="9"/>
      <c r="C183" s="9"/>
      <c r="D183" s="10"/>
      <c r="E183" s="11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</row>
    <row r="184" spans="1:31" x14ac:dyDescent="0.25">
      <c r="A184" s="9"/>
      <c r="B184" s="9"/>
      <c r="C184" s="9"/>
      <c r="D184" s="10"/>
      <c r="E184" s="11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</row>
    <row r="185" spans="1:31" x14ac:dyDescent="0.25">
      <c r="A185" s="9"/>
      <c r="B185" s="9"/>
      <c r="C185" s="9"/>
      <c r="D185" s="10"/>
      <c r="E185" s="11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</row>
    <row r="186" spans="1:31" x14ac:dyDescent="0.25">
      <c r="A186" s="9"/>
      <c r="B186" s="9"/>
      <c r="C186" s="9"/>
      <c r="D186" s="10"/>
      <c r="E186" s="11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</row>
    <row r="187" spans="1:31" x14ac:dyDescent="0.25">
      <c r="A187" s="9"/>
      <c r="B187" s="9"/>
      <c r="C187" s="9"/>
      <c r="D187" s="10"/>
      <c r="E187" s="11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</row>
    <row r="188" spans="1:31" x14ac:dyDescent="0.25">
      <c r="A188" s="9"/>
      <c r="B188" s="9"/>
      <c r="C188" s="9"/>
      <c r="D188" s="10"/>
      <c r="E188" s="11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</row>
    <row r="189" spans="1:31" x14ac:dyDescent="0.25">
      <c r="A189" s="9"/>
      <c r="B189" s="9"/>
      <c r="C189" s="9"/>
      <c r="D189" s="10"/>
      <c r="E189" s="11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</row>
    <row r="190" spans="1:31" x14ac:dyDescent="0.25">
      <c r="A190" s="9"/>
      <c r="B190" s="9"/>
      <c r="C190" s="9"/>
      <c r="D190" s="10"/>
      <c r="E190" s="11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</row>
    <row r="191" spans="1:31" x14ac:dyDescent="0.25">
      <c r="A191" s="9"/>
      <c r="B191" s="9"/>
      <c r="C191" s="9"/>
      <c r="D191" s="10"/>
      <c r="E191" s="11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</row>
    <row r="192" spans="1:31" x14ac:dyDescent="0.25">
      <c r="A192" s="9"/>
      <c r="B192" s="9"/>
      <c r="C192" s="9"/>
      <c r="D192" s="10"/>
      <c r="E192" s="11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</row>
    <row r="193" spans="1:31" x14ac:dyDescent="0.25">
      <c r="A193" s="9"/>
      <c r="B193" s="9"/>
      <c r="C193" s="9"/>
      <c r="D193" s="10"/>
      <c r="E193" s="11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</row>
    <row r="194" spans="1:31" x14ac:dyDescent="0.25">
      <c r="A194" s="9"/>
      <c r="B194" s="9"/>
      <c r="C194" s="9"/>
      <c r="D194" s="10"/>
      <c r="E194" s="11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</row>
    <row r="195" spans="1:31" x14ac:dyDescent="0.25">
      <c r="A195" s="9"/>
      <c r="B195" s="9"/>
      <c r="C195" s="9"/>
      <c r="D195" s="10"/>
      <c r="E195" s="11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</row>
    <row r="196" spans="1:31" x14ac:dyDescent="0.25">
      <c r="A196" s="9"/>
      <c r="B196" s="9"/>
      <c r="C196" s="9"/>
      <c r="D196" s="10"/>
      <c r="E196" s="11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</row>
    <row r="197" spans="1:31" x14ac:dyDescent="0.25">
      <c r="A197" s="9"/>
      <c r="B197" s="9"/>
      <c r="C197" s="9"/>
      <c r="D197" s="10"/>
      <c r="E197" s="11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</row>
    <row r="198" spans="1:31" x14ac:dyDescent="0.25">
      <c r="A198" s="9"/>
      <c r="B198" s="9"/>
      <c r="C198" s="9"/>
      <c r="D198" s="10"/>
      <c r="E198" s="11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</row>
    <row r="199" spans="1:31" x14ac:dyDescent="0.25">
      <c r="A199" s="9"/>
      <c r="B199" s="9"/>
      <c r="C199" s="9"/>
      <c r="D199" s="10"/>
      <c r="E199" s="11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</row>
    <row r="200" spans="1:31" x14ac:dyDescent="0.25">
      <c r="A200" s="9"/>
      <c r="B200" s="9"/>
      <c r="C200" s="9"/>
      <c r="D200" s="10"/>
      <c r="E200" s="11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</row>
    <row r="201" spans="1:31" x14ac:dyDescent="0.25">
      <c r="A201" s="9"/>
      <c r="B201" s="9"/>
      <c r="C201" s="9"/>
      <c r="D201" s="10"/>
      <c r="E201" s="11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</row>
    <row r="202" spans="1:31" x14ac:dyDescent="0.25">
      <c r="A202" s="9"/>
      <c r="B202" s="9"/>
      <c r="C202" s="9"/>
      <c r="D202" s="10"/>
      <c r="E202" s="11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</row>
    <row r="203" spans="1:31" x14ac:dyDescent="0.25">
      <c r="A203" s="9"/>
      <c r="B203" s="9"/>
      <c r="C203" s="9"/>
      <c r="D203" s="10"/>
      <c r="E203" s="11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</row>
    <row r="204" spans="1:31" x14ac:dyDescent="0.25">
      <c r="A204" s="9"/>
      <c r="B204" s="9"/>
      <c r="C204" s="9"/>
      <c r="D204" s="10"/>
      <c r="E204" s="11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</row>
    <row r="205" spans="1:31" x14ac:dyDescent="0.25">
      <c r="A205" s="9"/>
      <c r="B205" s="9"/>
      <c r="C205" s="9"/>
      <c r="D205" s="10"/>
      <c r="E205" s="11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</row>
    <row r="206" spans="1:31" x14ac:dyDescent="0.25">
      <c r="A206" s="9"/>
      <c r="B206" s="9"/>
      <c r="C206" s="9"/>
      <c r="D206" s="10"/>
      <c r="E206" s="11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</row>
    <row r="207" spans="1:31" x14ac:dyDescent="0.25">
      <c r="A207" s="9"/>
      <c r="B207" s="9"/>
      <c r="C207" s="9"/>
      <c r="D207" s="10"/>
      <c r="E207" s="11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</row>
    <row r="208" spans="1:31" x14ac:dyDescent="0.25">
      <c r="A208" s="9"/>
      <c r="B208" s="9"/>
      <c r="C208" s="9"/>
      <c r="D208" s="10"/>
      <c r="E208" s="11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</row>
    <row r="209" spans="1:31" x14ac:dyDescent="0.25">
      <c r="A209" s="9"/>
      <c r="B209" s="9"/>
      <c r="C209" s="9"/>
      <c r="D209" s="10"/>
      <c r="E209" s="11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</row>
    <row r="210" spans="1:31" x14ac:dyDescent="0.25">
      <c r="A210" s="9"/>
      <c r="B210" s="9"/>
      <c r="C210" s="9"/>
      <c r="D210" s="10"/>
      <c r="E210" s="11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</row>
    <row r="211" spans="1:31" x14ac:dyDescent="0.25">
      <c r="A211" s="9"/>
      <c r="B211" s="9"/>
      <c r="C211" s="9"/>
      <c r="D211" s="10"/>
      <c r="E211" s="11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</row>
    <row r="212" spans="1:31" x14ac:dyDescent="0.25">
      <c r="A212" s="9"/>
      <c r="B212" s="9"/>
      <c r="C212" s="9"/>
      <c r="D212" s="10"/>
      <c r="E212" s="11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</row>
    <row r="213" spans="1:31" x14ac:dyDescent="0.25">
      <c r="A213" s="9"/>
      <c r="B213" s="9"/>
      <c r="C213" s="9"/>
      <c r="D213" s="10"/>
      <c r="E213" s="11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</row>
    <row r="214" spans="1:31" x14ac:dyDescent="0.25">
      <c r="A214" s="9"/>
      <c r="B214" s="9"/>
      <c r="C214" s="9"/>
      <c r="D214" s="10"/>
      <c r="E214" s="11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</row>
    <row r="215" spans="1:31" x14ac:dyDescent="0.25">
      <c r="A215" s="9"/>
      <c r="B215" s="9"/>
      <c r="C215" s="9"/>
      <c r="D215" s="10"/>
      <c r="E215" s="11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</row>
    <row r="216" spans="1:31" x14ac:dyDescent="0.25">
      <c r="A216" s="9"/>
      <c r="B216" s="9"/>
      <c r="C216" s="9"/>
      <c r="D216" s="10"/>
      <c r="E216" s="11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</row>
    <row r="217" spans="1:31" x14ac:dyDescent="0.25">
      <c r="A217" s="9"/>
      <c r="B217" s="9"/>
      <c r="C217" s="9"/>
      <c r="D217" s="10"/>
      <c r="E217" s="11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</row>
    <row r="218" spans="1:31" x14ac:dyDescent="0.25">
      <c r="A218" s="9"/>
      <c r="B218" s="9"/>
      <c r="C218" s="9"/>
      <c r="D218" s="10"/>
      <c r="E218" s="11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</row>
    <row r="219" spans="1:31" x14ac:dyDescent="0.25">
      <c r="A219" s="9"/>
      <c r="B219" s="9"/>
      <c r="C219" s="9"/>
      <c r="D219" s="10"/>
      <c r="E219" s="11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</row>
    <row r="220" spans="1:31" x14ac:dyDescent="0.25">
      <c r="A220" s="9"/>
      <c r="B220" s="9"/>
      <c r="C220" s="9"/>
      <c r="D220" s="10"/>
      <c r="E220" s="11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</row>
    <row r="221" spans="1:31" x14ac:dyDescent="0.25">
      <c r="A221" s="9"/>
      <c r="B221" s="9"/>
      <c r="C221" s="9"/>
      <c r="D221" s="10"/>
      <c r="E221" s="11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</row>
    <row r="222" spans="1:31" x14ac:dyDescent="0.25">
      <c r="A222" s="9"/>
      <c r="B222" s="9"/>
      <c r="C222" s="9"/>
      <c r="D222" s="10"/>
      <c r="E222" s="11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</row>
    <row r="223" spans="1:31" x14ac:dyDescent="0.25">
      <c r="A223" s="9"/>
      <c r="B223" s="9"/>
      <c r="C223" s="9"/>
      <c r="D223" s="10"/>
      <c r="E223" s="11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</row>
    <row r="224" spans="1:31" x14ac:dyDescent="0.25">
      <c r="A224" s="9"/>
      <c r="B224" s="9"/>
      <c r="C224" s="9"/>
      <c r="D224" s="10"/>
      <c r="E224" s="11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</row>
    <row r="225" spans="1:31" x14ac:dyDescent="0.25">
      <c r="A225" s="9"/>
      <c r="B225" s="9"/>
      <c r="C225" s="9"/>
      <c r="D225" s="10"/>
      <c r="E225" s="11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</row>
    <row r="226" spans="1:31" x14ac:dyDescent="0.25">
      <c r="A226" s="9"/>
      <c r="B226" s="9"/>
      <c r="C226" s="9"/>
      <c r="D226" s="10"/>
      <c r="E226" s="11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</row>
    <row r="227" spans="1:31" x14ac:dyDescent="0.25">
      <c r="A227" s="9"/>
      <c r="B227" s="9"/>
      <c r="C227" s="9"/>
      <c r="D227" s="10"/>
      <c r="E227" s="11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</row>
    <row r="228" spans="1:31" x14ac:dyDescent="0.25">
      <c r="A228" s="9"/>
      <c r="B228" s="9"/>
      <c r="C228" s="9"/>
      <c r="D228" s="10"/>
      <c r="E228" s="11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</row>
    <row r="229" spans="1:31" x14ac:dyDescent="0.25">
      <c r="A229" s="9"/>
      <c r="B229" s="9"/>
      <c r="C229" s="9"/>
      <c r="D229" s="10"/>
      <c r="E229" s="11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</row>
    <row r="230" spans="1:31" x14ac:dyDescent="0.25">
      <c r="A230" s="9"/>
      <c r="B230" s="9"/>
      <c r="C230" s="9"/>
      <c r="D230" s="10"/>
      <c r="E230" s="11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</row>
    <row r="231" spans="1:31" x14ac:dyDescent="0.25">
      <c r="A231" s="9"/>
      <c r="B231" s="9"/>
      <c r="C231" s="9"/>
      <c r="D231" s="10"/>
      <c r="E231" s="11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</row>
    <row r="232" spans="1:31" x14ac:dyDescent="0.25">
      <c r="A232" s="9"/>
      <c r="B232" s="9"/>
      <c r="C232" s="9"/>
      <c r="D232" s="10"/>
      <c r="E232" s="11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</row>
    <row r="233" spans="1:31" x14ac:dyDescent="0.25">
      <c r="A233" s="9"/>
      <c r="B233" s="9"/>
      <c r="C233" s="9"/>
      <c r="D233" s="10"/>
      <c r="E233" s="11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</row>
    <row r="234" spans="1:31" x14ac:dyDescent="0.25">
      <c r="A234" s="9"/>
      <c r="B234" s="9"/>
      <c r="C234" s="9"/>
      <c r="D234" s="10"/>
      <c r="E234" s="11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</row>
    <row r="235" spans="1:31" x14ac:dyDescent="0.25">
      <c r="A235" s="9"/>
      <c r="B235" s="9"/>
      <c r="C235" s="9"/>
      <c r="D235" s="10"/>
      <c r="E235" s="11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</row>
    <row r="236" spans="1:31" x14ac:dyDescent="0.25">
      <c r="A236" s="9"/>
      <c r="B236" s="9"/>
      <c r="C236" s="9"/>
      <c r="D236" s="10"/>
      <c r="E236" s="11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</row>
    <row r="237" spans="1:31" x14ac:dyDescent="0.25">
      <c r="A237" s="9"/>
      <c r="B237" s="9"/>
      <c r="C237" s="9"/>
      <c r="D237" s="10"/>
      <c r="E237" s="11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</row>
    <row r="238" spans="1:31" x14ac:dyDescent="0.25">
      <c r="A238" s="9"/>
      <c r="B238" s="9"/>
      <c r="C238" s="9"/>
      <c r="D238" s="10"/>
      <c r="E238" s="11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</row>
    <row r="239" spans="1:31" x14ac:dyDescent="0.25">
      <c r="A239" s="9"/>
      <c r="B239" s="9"/>
      <c r="C239" s="9"/>
      <c r="D239" s="10"/>
      <c r="E239" s="11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</row>
    <row r="240" spans="1:31" x14ac:dyDescent="0.25">
      <c r="A240" s="9"/>
      <c r="B240" s="9"/>
      <c r="C240" s="9"/>
      <c r="D240" s="10"/>
      <c r="E240" s="11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</row>
    <row r="241" spans="1:31" x14ac:dyDescent="0.25">
      <c r="A241" s="9"/>
      <c r="B241" s="9"/>
      <c r="C241" s="9"/>
      <c r="D241" s="10"/>
      <c r="E241" s="11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</row>
    <row r="242" spans="1:31" x14ac:dyDescent="0.25">
      <c r="A242" s="9"/>
      <c r="B242" s="9"/>
      <c r="C242" s="9"/>
      <c r="D242" s="10"/>
      <c r="E242" s="11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</row>
    <row r="243" spans="1:31" x14ac:dyDescent="0.25">
      <c r="A243" s="9"/>
      <c r="B243" s="9"/>
      <c r="C243" s="9"/>
      <c r="D243" s="10"/>
      <c r="E243" s="11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</row>
    <row r="244" spans="1:31" x14ac:dyDescent="0.25">
      <c r="A244" s="9"/>
      <c r="B244" s="9"/>
      <c r="C244" s="9"/>
      <c r="D244" s="10"/>
      <c r="E244" s="11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</row>
    <row r="245" spans="1:31" x14ac:dyDescent="0.25">
      <c r="A245" s="9"/>
      <c r="B245" s="9"/>
      <c r="C245" s="9"/>
      <c r="D245" s="10"/>
      <c r="E245" s="11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</row>
    <row r="246" spans="1:31" x14ac:dyDescent="0.25">
      <c r="A246" s="9"/>
      <c r="B246" s="9"/>
      <c r="C246" s="9"/>
      <c r="D246" s="10"/>
      <c r="E246" s="11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</row>
    <row r="247" spans="1:31" x14ac:dyDescent="0.25">
      <c r="A247" s="9"/>
      <c r="B247" s="9"/>
      <c r="C247" s="9"/>
      <c r="D247" s="10"/>
      <c r="E247" s="11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</row>
    <row r="248" spans="1:31" x14ac:dyDescent="0.25">
      <c r="A248" s="9"/>
      <c r="B248" s="9"/>
      <c r="C248" s="9"/>
      <c r="D248" s="10"/>
      <c r="E248" s="11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</row>
    <row r="249" spans="1:31" x14ac:dyDescent="0.25">
      <c r="A249" s="9"/>
      <c r="B249" s="9"/>
      <c r="C249" s="9"/>
      <c r="D249" s="10"/>
      <c r="E249" s="11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</row>
    <row r="250" spans="1:31" x14ac:dyDescent="0.25">
      <c r="A250" s="9"/>
      <c r="B250" s="9"/>
      <c r="C250" s="9"/>
      <c r="D250" s="10"/>
      <c r="E250" s="11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</row>
    <row r="251" spans="1:31" x14ac:dyDescent="0.25">
      <c r="A251" s="9"/>
      <c r="B251" s="9"/>
      <c r="C251" s="9"/>
      <c r="D251" s="10"/>
      <c r="E251" s="11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</row>
    <row r="252" spans="1:31" x14ac:dyDescent="0.25">
      <c r="A252" s="9"/>
      <c r="B252" s="9"/>
      <c r="C252" s="9"/>
      <c r="D252" s="10"/>
      <c r="E252" s="11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</row>
    <row r="253" spans="1:31" x14ac:dyDescent="0.25">
      <c r="A253" s="9"/>
      <c r="B253" s="9"/>
      <c r="C253" s="9"/>
      <c r="D253" s="10"/>
      <c r="E253" s="11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</row>
    <row r="254" spans="1:31" x14ac:dyDescent="0.25">
      <c r="A254" s="9"/>
      <c r="B254" s="9"/>
      <c r="C254" s="9"/>
      <c r="D254" s="10"/>
      <c r="E254" s="11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</row>
    <row r="255" spans="1:31" x14ac:dyDescent="0.25">
      <c r="A255" s="9"/>
      <c r="B255" s="9"/>
      <c r="C255" s="9"/>
      <c r="D255" s="10"/>
      <c r="E255" s="11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</row>
    <row r="256" spans="1:31" x14ac:dyDescent="0.25">
      <c r="A256" s="9"/>
      <c r="B256" s="9"/>
      <c r="C256" s="9"/>
      <c r="D256" s="10"/>
      <c r="E256" s="11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</row>
    <row r="257" spans="1:31" x14ac:dyDescent="0.25">
      <c r="A257" s="9"/>
      <c r="B257" s="9"/>
      <c r="C257" s="9"/>
      <c r="D257" s="10"/>
      <c r="E257" s="11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</row>
    <row r="258" spans="1:31" x14ac:dyDescent="0.25">
      <c r="A258" s="9"/>
      <c r="B258" s="9"/>
      <c r="C258" s="9"/>
      <c r="D258" s="10"/>
      <c r="E258" s="11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</row>
    <row r="259" spans="1:31" x14ac:dyDescent="0.25">
      <c r="A259" s="9"/>
      <c r="B259" s="9"/>
      <c r="C259" s="9"/>
      <c r="D259" s="10"/>
      <c r="E259" s="11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</row>
    <row r="260" spans="1:31" x14ac:dyDescent="0.25">
      <c r="A260" s="9"/>
      <c r="B260" s="9"/>
      <c r="C260" s="9"/>
      <c r="D260" s="10"/>
      <c r="E260" s="11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</row>
    <row r="261" spans="1:31" x14ac:dyDescent="0.25">
      <c r="A261" s="9"/>
      <c r="B261" s="9"/>
      <c r="C261" s="9"/>
      <c r="D261" s="10"/>
      <c r="E261" s="11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</row>
    <row r="262" spans="1:31" x14ac:dyDescent="0.25">
      <c r="A262" s="9"/>
      <c r="B262" s="9"/>
      <c r="C262" s="9"/>
      <c r="D262" s="10"/>
      <c r="E262" s="11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</row>
    <row r="263" spans="1:31" x14ac:dyDescent="0.25">
      <c r="A263" s="9"/>
      <c r="B263" s="9"/>
      <c r="C263" s="9"/>
      <c r="D263" s="10"/>
      <c r="E263" s="11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</row>
    <row r="264" spans="1:31" x14ac:dyDescent="0.25">
      <c r="A264" s="9"/>
      <c r="B264" s="9"/>
      <c r="C264" s="9"/>
      <c r="D264" s="10"/>
      <c r="E264" s="11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</row>
    <row r="265" spans="1:31" x14ac:dyDescent="0.25">
      <c r="A265" s="9"/>
      <c r="B265" s="9"/>
      <c r="C265" s="9"/>
      <c r="D265" s="10"/>
      <c r="E265" s="11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</row>
    <row r="266" spans="1:31" x14ac:dyDescent="0.25">
      <c r="A266" s="9"/>
      <c r="B266" s="9"/>
      <c r="C266" s="9"/>
      <c r="D266" s="10"/>
      <c r="E266" s="11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</row>
    <row r="267" spans="1:31" x14ac:dyDescent="0.25">
      <c r="A267" s="9"/>
      <c r="B267" s="9"/>
      <c r="C267" s="9"/>
      <c r="D267" s="10"/>
      <c r="E267" s="11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</row>
    <row r="268" spans="1:31" x14ac:dyDescent="0.25">
      <c r="A268" s="9"/>
      <c r="B268" s="9"/>
      <c r="C268" s="9"/>
      <c r="D268" s="10"/>
      <c r="E268" s="11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</row>
    <row r="269" spans="1:31" x14ac:dyDescent="0.25">
      <c r="A269" s="9"/>
      <c r="B269" s="9"/>
      <c r="C269" s="9"/>
      <c r="D269" s="10"/>
      <c r="E269" s="11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</row>
    <row r="270" spans="1:31" x14ac:dyDescent="0.25">
      <c r="A270" s="9"/>
      <c r="B270" s="9"/>
      <c r="C270" s="9"/>
      <c r="D270" s="10"/>
      <c r="E270" s="11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</row>
    <row r="271" spans="1:31" x14ac:dyDescent="0.25">
      <c r="A271" s="9"/>
      <c r="B271" s="9"/>
      <c r="C271" s="9"/>
      <c r="D271" s="10"/>
      <c r="E271" s="11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</row>
    <row r="272" spans="1:31" x14ac:dyDescent="0.25">
      <c r="A272" s="9"/>
      <c r="B272" s="9"/>
      <c r="C272" s="9"/>
      <c r="D272" s="10"/>
      <c r="E272" s="11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</row>
    <row r="273" spans="1:31" x14ac:dyDescent="0.25">
      <c r="A273" s="9"/>
      <c r="B273" s="9"/>
      <c r="C273" s="9"/>
      <c r="D273" s="10"/>
      <c r="E273" s="11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</row>
    <row r="274" spans="1:31" x14ac:dyDescent="0.25">
      <c r="A274" s="9"/>
      <c r="B274" s="9"/>
      <c r="C274" s="9"/>
      <c r="D274" s="10"/>
      <c r="E274" s="11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</row>
    <row r="275" spans="1:31" x14ac:dyDescent="0.25">
      <c r="A275" s="9"/>
      <c r="B275" s="9"/>
      <c r="C275" s="9"/>
      <c r="D275" s="10"/>
      <c r="E275" s="11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</row>
    <row r="276" spans="1:31" x14ac:dyDescent="0.25">
      <c r="A276" s="9"/>
      <c r="B276" s="9"/>
      <c r="C276" s="9"/>
      <c r="D276" s="10"/>
      <c r="E276" s="11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</row>
    <row r="277" spans="1:31" x14ac:dyDescent="0.25">
      <c r="A277" s="9"/>
      <c r="B277" s="9"/>
      <c r="C277" s="9"/>
      <c r="D277" s="10"/>
      <c r="E277" s="11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</row>
    <row r="278" spans="1:31" x14ac:dyDescent="0.25">
      <c r="A278" s="9"/>
      <c r="B278" s="9"/>
      <c r="C278" s="9"/>
      <c r="D278" s="10"/>
      <c r="E278" s="11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</row>
    <row r="279" spans="1:31" x14ac:dyDescent="0.25">
      <c r="A279" s="9"/>
      <c r="B279" s="9"/>
      <c r="C279" s="9"/>
      <c r="D279" s="10"/>
      <c r="E279" s="11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</row>
    <row r="280" spans="1:31" x14ac:dyDescent="0.25">
      <c r="A280" s="9"/>
      <c r="B280" s="9"/>
      <c r="C280" s="9"/>
      <c r="D280" s="10"/>
      <c r="E280" s="11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</row>
    <row r="281" spans="1:31" x14ac:dyDescent="0.25">
      <c r="A281" s="9"/>
      <c r="B281" s="9"/>
      <c r="C281" s="9"/>
      <c r="D281" s="10"/>
      <c r="E281" s="11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</row>
    <row r="282" spans="1:31" x14ac:dyDescent="0.25">
      <c r="A282" s="9"/>
      <c r="B282" s="9"/>
      <c r="C282" s="9"/>
      <c r="D282" s="10"/>
      <c r="E282" s="11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</row>
    <row r="283" spans="1:31" x14ac:dyDescent="0.25">
      <c r="A283" s="9"/>
      <c r="B283" s="9"/>
      <c r="C283" s="9"/>
      <c r="D283" s="10"/>
      <c r="E283" s="11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</row>
    <row r="284" spans="1:31" x14ac:dyDescent="0.25">
      <c r="A284" s="9"/>
      <c r="B284" s="9"/>
      <c r="C284" s="9"/>
      <c r="D284" s="10"/>
      <c r="E284" s="11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</row>
    <row r="285" spans="1:31" x14ac:dyDescent="0.25">
      <c r="A285" s="9"/>
      <c r="B285" s="9"/>
      <c r="C285" s="9"/>
      <c r="D285" s="10"/>
      <c r="E285" s="11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</row>
    <row r="286" spans="1:31" x14ac:dyDescent="0.25">
      <c r="A286" s="9"/>
      <c r="B286" s="9"/>
      <c r="C286" s="9"/>
      <c r="D286" s="10"/>
      <c r="E286" s="11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</row>
    <row r="287" spans="1:31" x14ac:dyDescent="0.25">
      <c r="A287" s="9"/>
      <c r="B287" s="9"/>
      <c r="C287" s="9"/>
      <c r="D287" s="10"/>
      <c r="E287" s="11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</row>
    <row r="288" spans="1:31" x14ac:dyDescent="0.25">
      <c r="A288" s="9"/>
      <c r="B288" s="9"/>
      <c r="C288" s="9"/>
      <c r="D288" s="10"/>
      <c r="E288" s="11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</row>
    <row r="289" spans="1:31" x14ac:dyDescent="0.25">
      <c r="A289" s="9"/>
      <c r="B289" s="9"/>
      <c r="C289" s="9"/>
      <c r="D289" s="10"/>
      <c r="E289" s="11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</row>
    <row r="290" spans="1:31" x14ac:dyDescent="0.25">
      <c r="A290" s="9"/>
      <c r="B290" s="9"/>
      <c r="C290" s="9"/>
      <c r="D290" s="10"/>
      <c r="E290" s="11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</row>
    <row r="291" spans="1:31" x14ac:dyDescent="0.25">
      <c r="A291" s="9"/>
      <c r="B291" s="9"/>
      <c r="C291" s="9"/>
      <c r="D291" s="10"/>
      <c r="E291" s="11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</row>
    <row r="292" spans="1:31" x14ac:dyDescent="0.25">
      <c r="A292" s="9"/>
      <c r="B292" s="9"/>
      <c r="C292" s="9"/>
      <c r="D292" s="10"/>
      <c r="E292" s="11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</row>
    <row r="293" spans="1:31" x14ac:dyDescent="0.25">
      <c r="A293" s="9"/>
      <c r="B293" s="9"/>
      <c r="C293" s="9"/>
      <c r="D293" s="10"/>
      <c r="E293" s="11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</row>
    <row r="294" spans="1:31" x14ac:dyDescent="0.25">
      <c r="A294" s="9"/>
      <c r="B294" s="9"/>
      <c r="C294" s="9"/>
      <c r="D294" s="10"/>
      <c r="E294" s="11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</row>
    <row r="295" spans="1:31" x14ac:dyDescent="0.25">
      <c r="A295" s="9"/>
      <c r="B295" s="9"/>
      <c r="C295" s="9"/>
      <c r="D295" s="10"/>
      <c r="E295" s="11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</row>
    <row r="296" spans="1:31" x14ac:dyDescent="0.25">
      <c r="A296" s="9"/>
      <c r="B296" s="9"/>
      <c r="C296" s="9"/>
      <c r="D296" s="10"/>
      <c r="E296" s="11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</row>
    <row r="297" spans="1:31" x14ac:dyDescent="0.25">
      <c r="A297" s="9"/>
      <c r="B297" s="9"/>
      <c r="C297" s="9"/>
      <c r="D297" s="10"/>
      <c r="E297" s="11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</row>
    <row r="298" spans="1:31" x14ac:dyDescent="0.25">
      <c r="A298" s="9"/>
      <c r="B298" s="9"/>
      <c r="C298" s="9"/>
      <c r="D298" s="10"/>
      <c r="E298" s="11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</row>
    <row r="299" spans="1:31" x14ac:dyDescent="0.25">
      <c r="A299" s="9"/>
      <c r="B299" s="9"/>
      <c r="C299" s="9"/>
      <c r="D299" s="10"/>
      <c r="E299" s="11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</row>
    <row r="300" spans="1:31" x14ac:dyDescent="0.25">
      <c r="A300" s="9"/>
      <c r="B300" s="9"/>
      <c r="C300" s="9"/>
      <c r="D300" s="10"/>
      <c r="E300" s="11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</row>
    <row r="301" spans="1:31" x14ac:dyDescent="0.25">
      <c r="A301" s="9"/>
      <c r="D301" s="8"/>
      <c r="E301" s="13"/>
      <c r="F301" s="1"/>
      <c r="G301" s="1"/>
      <c r="H301" s="1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x14ac:dyDescent="0.25">
      <c r="A302" s="9"/>
      <c r="D302" s="8"/>
      <c r="E302" s="13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x14ac:dyDescent="0.25">
      <c r="A303" s="9"/>
      <c r="D303" s="8"/>
      <c r="E303" s="13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x14ac:dyDescent="0.25">
      <c r="A304" s="9"/>
      <c r="D304" s="8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x14ac:dyDescent="0.25">
      <c r="A305" s="9"/>
      <c r="D305" s="8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x14ac:dyDescent="0.25">
      <c r="A306" s="9"/>
      <c r="D306" s="8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x14ac:dyDescent="0.25">
      <c r="A307" s="9"/>
      <c r="D307" s="8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x14ac:dyDescent="0.25">
      <c r="A308" s="9"/>
      <c r="D308" s="8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x14ac:dyDescent="0.25">
      <c r="A309" s="9"/>
      <c r="D309" s="8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x14ac:dyDescent="0.25">
      <c r="A310" s="9"/>
      <c r="D310" s="8"/>
      <c r="H310" s="1"/>
    </row>
    <row r="311" spans="1:31" x14ac:dyDescent="0.25">
      <c r="A311" s="9"/>
      <c r="D311" s="8"/>
    </row>
    <row r="312" spans="1:31" x14ac:dyDescent="0.25">
      <c r="A312" s="9"/>
      <c r="D312" s="8"/>
    </row>
    <row r="313" spans="1:31" x14ac:dyDescent="0.25">
      <c r="A313" s="9"/>
      <c r="D313" s="8"/>
    </row>
    <row r="314" spans="1:31" x14ac:dyDescent="0.25">
      <c r="A314" s="9"/>
    </row>
    <row r="315" spans="1:31" x14ac:dyDescent="0.25">
      <c r="A315" s="9"/>
    </row>
    <row r="316" spans="1:31" x14ac:dyDescent="0.25">
      <c r="A316" s="9"/>
    </row>
    <row r="317" spans="1:31" x14ac:dyDescent="0.25">
      <c r="A317" s="9"/>
    </row>
    <row r="318" spans="1:31" x14ac:dyDescent="0.25">
      <c r="A318" s="9"/>
    </row>
    <row r="319" spans="1:31" x14ac:dyDescent="0.25">
      <c r="A319" s="9"/>
    </row>
    <row r="320" spans="1:31" x14ac:dyDescent="0.25">
      <c r="A320" s="9"/>
    </row>
    <row r="321" spans="1:1" x14ac:dyDescent="0.25">
      <c r="A321" s="9"/>
    </row>
  </sheetData>
  <printOptions headings="1"/>
  <pageMargins left="0.23622047244094491" right="0.23622047244094491" top="0.74803149606299213" bottom="0.74803149606299213" header="0.31496062992125984" footer="0.31496062992125984"/>
  <pageSetup paperSize="9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6"/>
  <sheetViews>
    <sheetView workbookViewId="0">
      <selection activeCell="H6" sqref="H6:H23"/>
    </sheetView>
  </sheetViews>
  <sheetFormatPr defaultRowHeight="15" x14ac:dyDescent="0.25"/>
  <cols>
    <col min="1" max="1" width="11.28515625" bestFit="1" customWidth="1"/>
    <col min="2" max="2" width="15.5703125" customWidth="1"/>
    <col min="3" max="3" width="17.85546875" customWidth="1"/>
    <col min="4" max="4" width="10.5703125" bestFit="1" customWidth="1"/>
    <col min="5" max="5" width="7.7109375" customWidth="1"/>
    <col min="6" max="6" width="8" customWidth="1"/>
    <col min="8" max="8" width="10.7109375" customWidth="1"/>
    <col min="9" max="9" width="10.5703125" bestFit="1" customWidth="1"/>
  </cols>
  <sheetData>
    <row r="1" spans="1:9" ht="25.5" x14ac:dyDescent="0.25">
      <c r="A1" s="17" t="s">
        <v>51</v>
      </c>
      <c r="B1" s="17" t="s">
        <v>52</v>
      </c>
      <c r="C1" s="17" t="s">
        <v>53</v>
      </c>
      <c r="D1" s="18" t="s">
        <v>54</v>
      </c>
      <c r="E1" s="18" t="s">
        <v>55</v>
      </c>
      <c r="F1" s="18" t="s">
        <v>28</v>
      </c>
      <c r="G1" s="18" t="s">
        <v>56</v>
      </c>
      <c r="H1" s="18" t="s">
        <v>57</v>
      </c>
      <c r="I1" s="18" t="s">
        <v>29</v>
      </c>
    </row>
    <row r="2" spans="1:9" x14ac:dyDescent="0.25">
      <c r="A2" s="20"/>
      <c r="B2" s="21"/>
      <c r="C2" s="21"/>
      <c r="D2" s="22"/>
      <c r="E2" s="22"/>
      <c r="F2" s="22"/>
      <c r="G2" s="22"/>
      <c r="H2" s="22"/>
      <c r="I2" s="19"/>
    </row>
    <row r="3" spans="1:9" x14ac:dyDescent="0.25">
      <c r="A3" s="20">
        <v>44295</v>
      </c>
      <c r="B3" s="21" t="s">
        <v>59</v>
      </c>
      <c r="C3" s="21" t="s">
        <v>60</v>
      </c>
      <c r="D3" s="57">
        <v>20985</v>
      </c>
      <c r="E3" s="22"/>
      <c r="F3" s="22"/>
      <c r="G3" s="22"/>
      <c r="H3" s="22"/>
      <c r="I3" s="19">
        <v>20985</v>
      </c>
    </row>
    <row r="4" spans="1:9" x14ac:dyDescent="0.25">
      <c r="A4" s="20">
        <v>44316</v>
      </c>
      <c r="B4" s="21" t="s">
        <v>59</v>
      </c>
      <c r="C4" s="21" t="s">
        <v>140</v>
      </c>
      <c r="D4" s="1">
        <v>19194.18</v>
      </c>
      <c r="E4" s="1"/>
      <c r="F4" s="1"/>
      <c r="G4" s="1"/>
      <c r="H4" s="1"/>
      <c r="I4" s="40">
        <v>19194.18</v>
      </c>
    </row>
    <row r="5" spans="1:9" ht="25.5" x14ac:dyDescent="0.25">
      <c r="A5" s="20">
        <v>44344</v>
      </c>
      <c r="B5" s="21" t="s">
        <v>59</v>
      </c>
      <c r="C5" s="21" t="s">
        <v>109</v>
      </c>
      <c r="D5" s="1">
        <v>1318</v>
      </c>
      <c r="E5" s="54"/>
      <c r="F5" s="54"/>
      <c r="G5" s="1"/>
      <c r="H5" s="1"/>
      <c r="I5" s="40">
        <v>1318</v>
      </c>
    </row>
    <row r="6" spans="1:9" x14ac:dyDescent="0.25">
      <c r="A6" s="20">
        <v>44348</v>
      </c>
      <c r="B6" s="21" t="s">
        <v>148</v>
      </c>
      <c r="C6" s="21" t="s">
        <v>105</v>
      </c>
      <c r="D6" s="1"/>
      <c r="E6" s="54"/>
      <c r="F6" s="54"/>
      <c r="G6" s="1"/>
      <c r="H6" s="1">
        <v>1.03</v>
      </c>
      <c r="I6" s="40">
        <v>1.03</v>
      </c>
    </row>
    <row r="7" spans="1:9" x14ac:dyDescent="0.25">
      <c r="A7" s="20">
        <v>44392</v>
      </c>
      <c r="B7" s="21" t="s">
        <v>173</v>
      </c>
      <c r="C7" s="21" t="s">
        <v>93</v>
      </c>
      <c r="D7" s="54"/>
      <c r="E7" s="54"/>
      <c r="F7" s="54"/>
      <c r="G7" s="1">
        <v>9.66</v>
      </c>
      <c r="H7" s="1"/>
      <c r="I7" s="40">
        <v>9.66</v>
      </c>
    </row>
    <row r="8" spans="1:9" x14ac:dyDescent="0.25">
      <c r="A8" s="20">
        <v>44396</v>
      </c>
      <c r="B8" s="21" t="s">
        <v>175</v>
      </c>
      <c r="C8" s="21" t="s">
        <v>93</v>
      </c>
      <c r="D8" s="54"/>
      <c r="E8" s="54"/>
      <c r="F8" s="54"/>
      <c r="G8" s="1">
        <v>9.67</v>
      </c>
      <c r="H8" s="1"/>
      <c r="I8" s="40">
        <v>9.67</v>
      </c>
    </row>
    <row r="9" spans="1:9" x14ac:dyDescent="0.25">
      <c r="A9" s="20">
        <v>44412</v>
      </c>
      <c r="B9" s="21" t="s">
        <v>174</v>
      </c>
      <c r="C9" s="21" t="s">
        <v>93</v>
      </c>
      <c r="D9" s="1"/>
      <c r="E9" s="1"/>
      <c r="F9" s="1"/>
      <c r="G9" s="1">
        <v>14.24</v>
      </c>
      <c r="I9" s="40">
        <v>14.24</v>
      </c>
    </row>
    <row r="10" spans="1:9" x14ac:dyDescent="0.25">
      <c r="A10" s="7">
        <v>44418</v>
      </c>
      <c r="B10" s="21" t="s">
        <v>186</v>
      </c>
      <c r="C10" s="21" t="s">
        <v>93</v>
      </c>
      <c r="G10" s="1">
        <v>21.61</v>
      </c>
      <c r="I10" s="40">
        <v>21.61</v>
      </c>
    </row>
    <row r="11" spans="1:9" x14ac:dyDescent="0.25">
      <c r="A11" s="7">
        <v>44418</v>
      </c>
      <c r="B11" s="21" t="s">
        <v>187</v>
      </c>
      <c r="C11" s="21" t="s">
        <v>93</v>
      </c>
      <c r="D11" s="1"/>
      <c r="E11" s="1"/>
      <c r="F11" s="1"/>
      <c r="G11" s="1">
        <v>16.57</v>
      </c>
      <c r="H11" s="1"/>
      <c r="I11" s="40">
        <v>16.57</v>
      </c>
    </row>
    <row r="12" spans="1:9" x14ac:dyDescent="0.25">
      <c r="A12" s="7">
        <v>44431</v>
      </c>
      <c r="B12" s="21" t="s">
        <v>188</v>
      </c>
      <c r="C12" s="21" t="s">
        <v>93</v>
      </c>
      <c r="D12" s="1"/>
      <c r="E12" s="1"/>
      <c r="F12" s="1"/>
      <c r="G12" s="1">
        <v>67.319999999999993</v>
      </c>
      <c r="H12" s="1"/>
      <c r="I12" s="40">
        <v>67.319999999999993</v>
      </c>
    </row>
    <row r="13" spans="1:9" x14ac:dyDescent="0.25">
      <c r="A13" s="7">
        <v>44439</v>
      </c>
      <c r="B13" s="21" t="s">
        <v>189</v>
      </c>
      <c r="C13" s="21" t="s">
        <v>93</v>
      </c>
      <c r="D13" s="1"/>
      <c r="E13" s="1"/>
      <c r="F13" s="1"/>
      <c r="G13" s="1">
        <v>14.24</v>
      </c>
      <c r="H13" s="1"/>
      <c r="I13" s="40">
        <v>14.24</v>
      </c>
    </row>
    <row r="14" spans="1:9" x14ac:dyDescent="0.25">
      <c r="A14" s="7">
        <v>44445</v>
      </c>
      <c r="B14" s="21" t="s">
        <v>148</v>
      </c>
      <c r="C14" s="21" t="s">
        <v>105</v>
      </c>
      <c r="D14" s="1"/>
      <c r="E14" s="1"/>
      <c r="F14" s="1"/>
      <c r="G14" s="1"/>
      <c r="H14" s="1">
        <v>1.36</v>
      </c>
      <c r="I14" s="40">
        <v>1.36</v>
      </c>
    </row>
    <row r="15" spans="1:9" x14ac:dyDescent="0.25">
      <c r="A15" s="7">
        <v>44446</v>
      </c>
      <c r="B15" s="21" t="s">
        <v>185</v>
      </c>
      <c r="C15" s="21" t="s">
        <v>93</v>
      </c>
      <c r="D15" s="1"/>
      <c r="E15" s="1"/>
      <c r="F15" s="1"/>
      <c r="G15" s="1">
        <v>27.05</v>
      </c>
      <c r="H15" s="1"/>
      <c r="I15" s="40">
        <v>27.05</v>
      </c>
    </row>
    <row r="16" spans="1:9" x14ac:dyDescent="0.25">
      <c r="A16" s="7">
        <v>44505</v>
      </c>
      <c r="B16" s="21" t="s">
        <v>59</v>
      </c>
      <c r="C16" s="21" t="s">
        <v>140</v>
      </c>
      <c r="D16" s="1">
        <v>19194.18</v>
      </c>
      <c r="E16" s="1"/>
      <c r="F16" s="1"/>
      <c r="G16" s="1"/>
      <c r="H16" s="1"/>
      <c r="I16" s="40">
        <v>19194.18</v>
      </c>
    </row>
    <row r="17" spans="1:9" x14ac:dyDescent="0.25">
      <c r="A17" s="7">
        <v>44508</v>
      </c>
      <c r="B17" s="21" t="s">
        <v>210</v>
      </c>
      <c r="C17" s="21" t="s">
        <v>93</v>
      </c>
      <c r="D17" s="1"/>
      <c r="E17" s="1"/>
      <c r="F17" s="1"/>
      <c r="G17" s="1">
        <v>14.24</v>
      </c>
      <c r="H17" s="1"/>
      <c r="I17" s="40">
        <v>14.24</v>
      </c>
    </row>
    <row r="18" spans="1:9" ht="25.5" x14ac:dyDescent="0.25">
      <c r="A18" s="7">
        <v>44512</v>
      </c>
      <c r="B18" s="21" t="s">
        <v>59</v>
      </c>
      <c r="C18" s="21" t="s">
        <v>109</v>
      </c>
      <c r="D18" s="1">
        <v>1318</v>
      </c>
      <c r="E18" s="1"/>
      <c r="F18" s="1"/>
      <c r="G18" s="1"/>
      <c r="H18" s="1"/>
      <c r="I18" s="40">
        <v>1318</v>
      </c>
    </row>
    <row r="19" spans="1:9" x14ac:dyDescent="0.25">
      <c r="A19" s="7">
        <v>44515</v>
      </c>
      <c r="B19" s="21" t="s">
        <v>211</v>
      </c>
      <c r="C19" s="21" t="s">
        <v>93</v>
      </c>
      <c r="D19" s="1"/>
      <c r="E19" s="1"/>
      <c r="F19" s="1"/>
      <c r="G19" s="1">
        <v>11.33</v>
      </c>
      <c r="H19" s="1"/>
      <c r="I19" s="40">
        <v>11.33</v>
      </c>
    </row>
    <row r="20" spans="1:9" x14ac:dyDescent="0.25">
      <c r="A20" s="7">
        <v>44536</v>
      </c>
      <c r="B20" s="21" t="s">
        <v>148</v>
      </c>
      <c r="C20" s="21" t="s">
        <v>105</v>
      </c>
      <c r="D20" s="1"/>
      <c r="E20" s="1"/>
      <c r="F20" s="1"/>
      <c r="G20" s="1"/>
      <c r="H20" s="1">
        <v>1.1200000000000001</v>
      </c>
      <c r="I20" s="40">
        <v>1.1200000000000001</v>
      </c>
    </row>
    <row r="21" spans="1:9" x14ac:dyDescent="0.25">
      <c r="A21" s="7">
        <v>44623</v>
      </c>
      <c r="B21" s="21" t="s">
        <v>158</v>
      </c>
      <c r="C21" s="21" t="s">
        <v>230</v>
      </c>
      <c r="D21" s="1"/>
      <c r="E21" s="1"/>
      <c r="F21" s="1">
        <v>4072.74</v>
      </c>
      <c r="G21" s="1"/>
      <c r="H21" s="1"/>
      <c r="I21" s="40">
        <v>4072.74</v>
      </c>
    </row>
    <row r="22" spans="1:9" x14ac:dyDescent="0.25">
      <c r="A22" s="7">
        <v>44627</v>
      </c>
      <c r="B22" s="21" t="s">
        <v>242</v>
      </c>
      <c r="C22" s="21" t="s">
        <v>105</v>
      </c>
      <c r="D22" s="1"/>
      <c r="E22" s="1"/>
      <c r="F22" s="1"/>
      <c r="G22" s="1"/>
      <c r="H22" s="1">
        <v>1.1499999999999999</v>
      </c>
      <c r="I22" s="40">
        <v>1.1499999999999999</v>
      </c>
    </row>
    <row r="23" spans="1:9" x14ac:dyDescent="0.25">
      <c r="A23" s="7"/>
      <c r="B23" s="21"/>
      <c r="C23" s="21"/>
      <c r="D23" s="1"/>
      <c r="E23" s="1"/>
      <c r="F23" s="1"/>
      <c r="G23" s="1"/>
      <c r="H23" s="1"/>
      <c r="I23" s="40"/>
    </row>
    <row r="24" spans="1:9" x14ac:dyDescent="0.25">
      <c r="A24" s="7"/>
      <c r="B24" s="21"/>
      <c r="C24" s="21"/>
      <c r="D24" s="1"/>
      <c r="E24" s="1"/>
      <c r="F24" s="1"/>
      <c r="G24" s="1"/>
      <c r="H24" s="1"/>
      <c r="I24" s="40"/>
    </row>
    <row r="25" spans="1:9" x14ac:dyDescent="0.25">
      <c r="A25" s="7"/>
      <c r="B25" s="21"/>
      <c r="C25" s="21"/>
      <c r="D25" s="1"/>
      <c r="E25" s="1"/>
      <c r="F25" s="1"/>
      <c r="G25" s="1"/>
      <c r="H25" s="1"/>
      <c r="I25" s="40"/>
    </row>
    <row r="26" spans="1:9" x14ac:dyDescent="0.25">
      <c r="A26" s="7"/>
      <c r="B26" s="21"/>
      <c r="C26" s="21"/>
      <c r="D26" s="1"/>
      <c r="E26" s="1"/>
      <c r="F26" s="1"/>
      <c r="G26" s="1"/>
      <c r="H26" s="1"/>
      <c r="I26" s="40"/>
    </row>
    <row r="27" spans="1:9" x14ac:dyDescent="0.25">
      <c r="A27" s="7"/>
      <c r="B27" s="21"/>
      <c r="C27" s="21"/>
      <c r="D27" s="1"/>
      <c r="E27" s="1"/>
      <c r="F27" s="1"/>
      <c r="G27" s="1"/>
      <c r="H27" s="1"/>
      <c r="I27" s="40"/>
    </row>
    <row r="28" spans="1:9" x14ac:dyDescent="0.25">
      <c r="A28" s="7"/>
      <c r="C28" s="21"/>
      <c r="D28" s="1">
        <f>SUM(D2:D27)</f>
        <v>62009.36</v>
      </c>
      <c r="E28" s="1">
        <f>SUM(E2:E27)</f>
        <v>0</v>
      </c>
      <c r="F28" s="1">
        <f>SUM(F2:F26)</f>
        <v>4072.74</v>
      </c>
      <c r="G28" s="1">
        <f>SUM(G2:G23)</f>
        <v>205.93000000000004</v>
      </c>
      <c r="H28" s="1">
        <f>SUM(H2:H27)</f>
        <v>4.66</v>
      </c>
      <c r="I28" s="40">
        <f>SUM(I2:I25)</f>
        <v>66292.69</v>
      </c>
    </row>
    <row r="29" spans="1:9" x14ac:dyDescent="0.25">
      <c r="A29" s="7"/>
      <c r="C29" s="21"/>
      <c r="D29" s="1"/>
      <c r="E29" s="1"/>
      <c r="F29" s="1"/>
      <c r="G29" s="1"/>
      <c r="H29" s="1"/>
      <c r="I29" s="40"/>
    </row>
    <row r="30" spans="1:9" x14ac:dyDescent="0.25">
      <c r="C30" s="21"/>
      <c r="D30" s="1"/>
      <c r="E30" s="1"/>
      <c r="F30" s="1"/>
      <c r="G30" s="1"/>
      <c r="H30" s="1"/>
      <c r="I30" s="40">
        <f>SUM(D28:H28)</f>
        <v>66292.69</v>
      </c>
    </row>
    <row r="31" spans="1:9" x14ac:dyDescent="0.25">
      <c r="C31" s="21"/>
      <c r="H31" s="1"/>
      <c r="I31" s="19"/>
    </row>
    <row r="32" spans="1:9" x14ac:dyDescent="0.25">
      <c r="A32" s="7"/>
      <c r="C32" s="21"/>
      <c r="I32" s="19">
        <f>I28-I30</f>
        <v>0</v>
      </c>
    </row>
    <row r="33" spans="2:10" x14ac:dyDescent="0.25">
      <c r="C33" s="21"/>
      <c r="D33" s="21"/>
      <c r="E33" s="1"/>
      <c r="F33" s="1"/>
      <c r="G33" s="1"/>
      <c r="H33" s="1"/>
      <c r="J33" s="40"/>
    </row>
    <row r="34" spans="2:10" x14ac:dyDescent="0.25">
      <c r="C34" s="21"/>
      <c r="H34" s="1"/>
      <c r="I34" s="19"/>
    </row>
    <row r="35" spans="2:10" x14ac:dyDescent="0.25">
      <c r="H35" s="1"/>
      <c r="I35" s="19"/>
    </row>
    <row r="36" spans="2:10" x14ac:dyDescent="0.25">
      <c r="B36" s="41"/>
      <c r="H36" s="1"/>
      <c r="I36" s="19"/>
    </row>
    <row r="37" spans="2:10" x14ac:dyDescent="0.25">
      <c r="H37" s="1"/>
      <c r="I37" s="19"/>
    </row>
    <row r="38" spans="2:10" x14ac:dyDescent="0.25">
      <c r="I38" s="19"/>
    </row>
    <row r="39" spans="2:10" x14ac:dyDescent="0.25">
      <c r="D39" s="1"/>
      <c r="E39" s="1"/>
      <c r="F39" s="1"/>
      <c r="G39" s="1"/>
      <c r="H39" s="1"/>
      <c r="I39" s="1"/>
    </row>
    <row r="40" spans="2:10" x14ac:dyDescent="0.25">
      <c r="I40" s="1"/>
    </row>
    <row r="66" spans="4:10" x14ac:dyDescent="0.25">
      <c r="D66" s="53"/>
      <c r="E66" s="53"/>
      <c r="F66" s="53"/>
      <c r="G66" s="53"/>
      <c r="H66" s="53"/>
      <c r="I66" s="53"/>
      <c r="J66" s="53">
        <f>SUM(J3:J65)</f>
        <v>0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7"/>
  <sheetViews>
    <sheetView showRowColHeaders="0" view="pageLayout" topLeftCell="A4" zoomScale="78" zoomScaleNormal="100" zoomScalePageLayoutView="78" workbookViewId="0">
      <selection sqref="A1:F34"/>
    </sheetView>
  </sheetViews>
  <sheetFormatPr defaultRowHeight="15" x14ac:dyDescent="0.25"/>
  <cols>
    <col min="1" max="1" width="31" customWidth="1"/>
    <col min="4" max="4" width="11.5703125" customWidth="1"/>
    <col min="5" max="5" width="12.140625" customWidth="1"/>
    <col min="6" max="6" width="19.140625" customWidth="1"/>
    <col min="8" max="8" width="31.28515625" customWidth="1"/>
    <col min="11" max="11" width="28.85546875" customWidth="1"/>
  </cols>
  <sheetData>
    <row r="1" spans="1:12" x14ac:dyDescent="0.25">
      <c r="A1" s="37" t="s">
        <v>32</v>
      </c>
      <c r="B1" s="87" t="s">
        <v>87</v>
      </c>
      <c r="C1" s="35"/>
      <c r="D1" s="35" t="s">
        <v>50</v>
      </c>
      <c r="E1" s="35" t="s">
        <v>84</v>
      </c>
      <c r="F1" s="70" t="s">
        <v>85</v>
      </c>
      <c r="G1" s="16"/>
    </row>
    <row r="2" spans="1:12" x14ac:dyDescent="0.25">
      <c r="A2" s="14"/>
      <c r="C2" s="36"/>
      <c r="D2" s="36" t="s">
        <v>65</v>
      </c>
      <c r="F2" s="71" t="s">
        <v>86</v>
      </c>
      <c r="G2" s="16"/>
    </row>
    <row r="3" spans="1:12" x14ac:dyDescent="0.25">
      <c r="A3" s="15" t="s">
        <v>33</v>
      </c>
      <c r="B3" s="84">
        <v>7500</v>
      </c>
      <c r="C3" s="1"/>
      <c r="D3" s="1">
        <v>4597.32</v>
      </c>
      <c r="E3" s="1">
        <f>SUM(B3-D3)</f>
        <v>2902.6800000000003</v>
      </c>
      <c r="F3" s="72">
        <f>+(B3-E3)/B3</f>
        <v>0.61297599999999997</v>
      </c>
    </row>
    <row r="4" spans="1:12" x14ac:dyDescent="0.25">
      <c r="A4" s="15" t="s">
        <v>72</v>
      </c>
      <c r="B4" s="56">
        <v>280</v>
      </c>
      <c r="C4" s="1"/>
      <c r="D4" s="1">
        <v>54.48</v>
      </c>
      <c r="E4" s="1">
        <f t="shared" ref="E4:E25" si="0">SUM(B4-D4)</f>
        <v>225.52</v>
      </c>
      <c r="F4" s="72">
        <f t="shared" ref="F4:F25" si="1">+(B4-E4)/B4</f>
        <v>0.19457142857142853</v>
      </c>
    </row>
    <row r="5" spans="1:12" x14ac:dyDescent="0.25">
      <c r="A5" s="15" t="s">
        <v>64</v>
      </c>
      <c r="B5" s="56">
        <v>100</v>
      </c>
      <c r="C5" s="1"/>
      <c r="D5" s="1">
        <v>0</v>
      </c>
      <c r="E5" s="1">
        <f t="shared" si="0"/>
        <v>100</v>
      </c>
      <c r="F5" s="72">
        <f t="shared" si="1"/>
        <v>0</v>
      </c>
      <c r="G5" s="1"/>
    </row>
    <row r="6" spans="1:12" x14ac:dyDescent="0.25">
      <c r="A6" s="15" t="s">
        <v>34</v>
      </c>
      <c r="B6" s="56">
        <v>200</v>
      </c>
      <c r="C6" s="1"/>
      <c r="D6" s="1">
        <v>31.19</v>
      </c>
      <c r="E6" s="1">
        <f t="shared" si="0"/>
        <v>168.81</v>
      </c>
      <c r="F6" s="72">
        <f t="shared" si="1"/>
        <v>0.15594999999999998</v>
      </c>
    </row>
    <row r="7" spans="1:12" x14ac:dyDescent="0.25">
      <c r="A7" s="15" t="s">
        <v>71</v>
      </c>
      <c r="B7" s="56">
        <v>1000</v>
      </c>
      <c r="C7" s="1"/>
      <c r="D7" s="1">
        <v>148.47999999999999</v>
      </c>
      <c r="E7" s="1">
        <f t="shared" si="0"/>
        <v>851.52</v>
      </c>
      <c r="F7" s="72">
        <f t="shared" si="1"/>
        <v>0.14848000000000003</v>
      </c>
    </row>
    <row r="8" spans="1:12" ht="15.75" x14ac:dyDescent="0.25">
      <c r="A8" s="15" t="s">
        <v>14</v>
      </c>
      <c r="B8" s="56">
        <v>100</v>
      </c>
      <c r="C8" s="1"/>
      <c r="D8" s="1">
        <v>0</v>
      </c>
      <c r="E8" s="1">
        <f t="shared" si="0"/>
        <v>100</v>
      </c>
      <c r="F8" s="72">
        <f t="shared" si="1"/>
        <v>0</v>
      </c>
      <c r="I8" s="32"/>
      <c r="K8" s="32"/>
      <c r="L8" s="32"/>
    </row>
    <row r="9" spans="1:12" ht="15.75" x14ac:dyDescent="0.25">
      <c r="A9" s="15" t="s">
        <v>31</v>
      </c>
      <c r="B9" s="56">
        <v>300</v>
      </c>
      <c r="C9" s="1"/>
      <c r="D9" s="1">
        <v>0</v>
      </c>
      <c r="E9" s="1">
        <f t="shared" si="0"/>
        <v>300</v>
      </c>
      <c r="F9" s="72">
        <f t="shared" si="1"/>
        <v>0</v>
      </c>
      <c r="G9" s="1"/>
      <c r="I9" s="32"/>
      <c r="K9" s="32"/>
      <c r="L9" s="32"/>
    </row>
    <row r="10" spans="1:12" ht="15.75" x14ac:dyDescent="0.25">
      <c r="A10" s="15" t="s">
        <v>35</v>
      </c>
      <c r="B10" s="56">
        <v>200</v>
      </c>
      <c r="C10" s="1"/>
      <c r="D10" s="1">
        <v>53.5</v>
      </c>
      <c r="E10" s="1">
        <f t="shared" si="0"/>
        <v>146.5</v>
      </c>
      <c r="F10" s="72">
        <f t="shared" si="1"/>
        <v>0.26750000000000002</v>
      </c>
      <c r="I10" s="32"/>
      <c r="K10" s="32"/>
      <c r="L10" s="32"/>
    </row>
    <row r="11" spans="1:12" ht="15.75" x14ac:dyDescent="0.25">
      <c r="A11" s="15" t="s">
        <v>36</v>
      </c>
      <c r="B11" s="56">
        <v>1400</v>
      </c>
      <c r="C11" s="1"/>
      <c r="D11" s="1">
        <v>1318.07</v>
      </c>
      <c r="E11" s="1">
        <f t="shared" si="0"/>
        <v>81.930000000000064</v>
      </c>
      <c r="F11" s="72">
        <f t="shared" si="1"/>
        <v>0.94147857142857139</v>
      </c>
      <c r="G11" s="1"/>
      <c r="I11" s="32"/>
      <c r="K11" s="32"/>
      <c r="L11" s="32"/>
    </row>
    <row r="12" spans="1:12" ht="15.75" x14ac:dyDescent="0.25">
      <c r="A12" s="15" t="s">
        <v>37</v>
      </c>
      <c r="B12" s="56">
        <v>200</v>
      </c>
      <c r="C12" s="1"/>
      <c r="D12" s="1">
        <v>175</v>
      </c>
      <c r="E12" s="1">
        <f t="shared" si="0"/>
        <v>25</v>
      </c>
      <c r="F12" s="72">
        <f t="shared" si="1"/>
        <v>0.875</v>
      </c>
      <c r="G12" s="1"/>
      <c r="I12" s="32"/>
      <c r="K12" s="32"/>
      <c r="L12" s="32"/>
    </row>
    <row r="13" spans="1:12" ht="15.75" x14ac:dyDescent="0.25">
      <c r="A13" s="15" t="s">
        <v>38</v>
      </c>
      <c r="B13" s="56">
        <v>45</v>
      </c>
      <c r="C13" s="1"/>
      <c r="D13" s="1">
        <v>136.5</v>
      </c>
      <c r="E13" s="1">
        <f t="shared" si="0"/>
        <v>-91.5</v>
      </c>
      <c r="F13" s="72">
        <f t="shared" si="1"/>
        <v>3.0333333333333332</v>
      </c>
      <c r="G13" s="1"/>
      <c r="I13" s="32"/>
      <c r="K13" s="32"/>
      <c r="L13" s="32"/>
    </row>
    <row r="14" spans="1:12" ht="15.75" x14ac:dyDescent="0.25">
      <c r="A14" s="15" t="s">
        <v>70</v>
      </c>
      <c r="B14" s="56">
        <v>240</v>
      </c>
      <c r="C14" s="1"/>
      <c r="D14" s="1">
        <v>0</v>
      </c>
      <c r="E14" s="1">
        <f t="shared" si="0"/>
        <v>240</v>
      </c>
      <c r="F14" s="72">
        <f t="shared" si="1"/>
        <v>0</v>
      </c>
      <c r="G14" s="1"/>
      <c r="I14" s="32"/>
      <c r="K14" s="32"/>
      <c r="L14" s="32"/>
    </row>
    <row r="15" spans="1:12" x14ac:dyDescent="0.25">
      <c r="A15" s="15" t="s">
        <v>39</v>
      </c>
      <c r="B15" s="85">
        <v>430</v>
      </c>
      <c r="C15" s="1"/>
      <c r="D15" s="1">
        <v>351.46</v>
      </c>
      <c r="E15" s="1">
        <f t="shared" si="0"/>
        <v>78.54000000000002</v>
      </c>
      <c r="F15" s="72">
        <f t="shared" si="1"/>
        <v>0.81734883720930229</v>
      </c>
      <c r="G15" s="1"/>
    </row>
    <row r="16" spans="1:12" x14ac:dyDescent="0.25">
      <c r="A16" s="15" t="s">
        <v>40</v>
      </c>
      <c r="B16" s="56">
        <v>1771</v>
      </c>
      <c r="C16" s="1"/>
      <c r="D16" s="1">
        <v>0</v>
      </c>
      <c r="E16" s="1">
        <f t="shared" si="0"/>
        <v>1771</v>
      </c>
      <c r="F16" s="72">
        <f t="shared" si="1"/>
        <v>0</v>
      </c>
    </row>
    <row r="17" spans="1:7" x14ac:dyDescent="0.25">
      <c r="A17" s="15" t="s">
        <v>41</v>
      </c>
      <c r="B17" s="56">
        <v>180</v>
      </c>
      <c r="C17" s="1"/>
      <c r="D17" s="1">
        <v>37.130000000000003</v>
      </c>
      <c r="E17" s="1">
        <f t="shared" si="0"/>
        <v>142.87</v>
      </c>
      <c r="F17" s="72">
        <f t="shared" si="1"/>
        <v>0.20627777777777775</v>
      </c>
    </row>
    <row r="18" spans="1:7" x14ac:dyDescent="0.25">
      <c r="A18" s="15" t="s">
        <v>42</v>
      </c>
      <c r="B18" s="56">
        <v>800</v>
      </c>
      <c r="C18" s="1"/>
      <c r="D18" s="1">
        <v>0</v>
      </c>
      <c r="E18" s="1">
        <f t="shared" si="0"/>
        <v>800</v>
      </c>
      <c r="F18" s="72">
        <f t="shared" si="1"/>
        <v>0</v>
      </c>
      <c r="G18" s="1"/>
    </row>
    <row r="19" spans="1:7" x14ac:dyDescent="0.25">
      <c r="A19" s="15" t="s">
        <v>43</v>
      </c>
      <c r="B19" s="56">
        <v>520</v>
      </c>
      <c r="C19" s="1"/>
      <c r="D19" s="1">
        <v>429.32</v>
      </c>
      <c r="E19" s="1">
        <f t="shared" si="0"/>
        <v>90.68</v>
      </c>
      <c r="F19" s="72">
        <f t="shared" si="1"/>
        <v>0.82561538461538464</v>
      </c>
      <c r="G19" s="1"/>
    </row>
    <row r="20" spans="1:7" x14ac:dyDescent="0.25">
      <c r="A20" s="15" t="s">
        <v>44</v>
      </c>
      <c r="B20" s="85">
        <v>470</v>
      </c>
      <c r="C20" s="1"/>
      <c r="D20" s="1">
        <v>808.6</v>
      </c>
      <c r="E20" s="1">
        <f t="shared" si="0"/>
        <v>-338.6</v>
      </c>
      <c r="F20" s="72">
        <f t="shared" si="1"/>
        <v>1.7204255319148936</v>
      </c>
      <c r="G20" s="1"/>
    </row>
    <row r="21" spans="1:7" x14ac:dyDescent="0.25">
      <c r="A21" s="15" t="s">
        <v>45</v>
      </c>
      <c r="B21" s="56">
        <v>480</v>
      </c>
      <c r="C21" s="1"/>
      <c r="D21" s="1">
        <v>400</v>
      </c>
      <c r="E21" s="1">
        <f t="shared" si="0"/>
        <v>80</v>
      </c>
      <c r="F21" s="72">
        <f t="shared" si="1"/>
        <v>0.83333333333333337</v>
      </c>
      <c r="G21" s="1"/>
    </row>
    <row r="22" spans="1:7" x14ac:dyDescent="0.25">
      <c r="A22" s="15" t="s">
        <v>46</v>
      </c>
      <c r="B22" s="56">
        <v>3000</v>
      </c>
      <c r="C22" s="1"/>
      <c r="D22" s="1">
        <v>135</v>
      </c>
      <c r="E22" s="1">
        <f t="shared" si="0"/>
        <v>2865</v>
      </c>
      <c r="F22" s="72">
        <f t="shared" si="1"/>
        <v>4.4999999999999998E-2</v>
      </c>
      <c r="G22" s="1"/>
    </row>
    <row r="23" spans="1:7" x14ac:dyDescent="0.25">
      <c r="A23" s="15" t="s">
        <v>47</v>
      </c>
      <c r="B23" s="56">
        <v>1500</v>
      </c>
      <c r="C23" s="1"/>
      <c r="D23" s="1">
        <v>641</v>
      </c>
      <c r="E23" s="1">
        <f t="shared" si="0"/>
        <v>859</v>
      </c>
      <c r="F23" s="72">
        <f t="shared" si="1"/>
        <v>0.42733333333333334</v>
      </c>
      <c r="G23" s="1"/>
    </row>
    <row r="24" spans="1:7" x14ac:dyDescent="0.25">
      <c r="A24" s="15" t="s">
        <v>48</v>
      </c>
      <c r="B24" s="56">
        <v>150</v>
      </c>
      <c r="C24" s="1"/>
      <c r="D24" s="1">
        <v>82.48</v>
      </c>
      <c r="E24" s="1">
        <f t="shared" si="0"/>
        <v>67.52</v>
      </c>
      <c r="F24" s="72">
        <f t="shared" si="1"/>
        <v>0.54986666666666673</v>
      </c>
      <c r="G24" s="1"/>
    </row>
    <row r="25" spans="1:7" x14ac:dyDescent="0.25">
      <c r="A25" s="15" t="s">
        <v>49</v>
      </c>
      <c r="B25" s="56">
        <v>50</v>
      </c>
      <c r="C25" s="1"/>
      <c r="D25" s="1">
        <v>0</v>
      </c>
      <c r="E25" s="1">
        <f t="shared" si="0"/>
        <v>50</v>
      </c>
      <c r="F25" s="72">
        <f t="shared" si="1"/>
        <v>0</v>
      </c>
      <c r="G25" s="1"/>
    </row>
    <row r="26" spans="1:7" x14ac:dyDescent="0.25">
      <c r="A26" s="15"/>
      <c r="B26" s="55"/>
      <c r="C26" s="1"/>
      <c r="D26" s="1"/>
      <c r="F26" s="73"/>
    </row>
    <row r="27" spans="1:7" x14ac:dyDescent="0.25">
      <c r="A27" s="15" t="s">
        <v>79</v>
      </c>
      <c r="B27" s="56">
        <v>-2418</v>
      </c>
      <c r="C27" s="1"/>
      <c r="D27" s="1"/>
      <c r="F27" s="73"/>
    </row>
    <row r="28" spans="1:7" x14ac:dyDescent="0.25">
      <c r="A28" s="15"/>
      <c r="B28" s="56"/>
      <c r="C28" s="1"/>
      <c r="D28" s="1"/>
      <c r="F28" s="73"/>
    </row>
    <row r="29" spans="1:7" x14ac:dyDescent="0.25">
      <c r="A29" s="14" t="s">
        <v>83</v>
      </c>
      <c r="B29" s="86">
        <f>SUM(B3:B28)</f>
        <v>18498</v>
      </c>
      <c r="C29" s="1"/>
      <c r="D29" s="63">
        <f>SUM(D3:D28)</f>
        <v>9399.5299999999988</v>
      </c>
      <c r="E29" s="63">
        <f>SUM(E3:E28)</f>
        <v>11516.470000000001</v>
      </c>
      <c r="F29" s="73"/>
    </row>
    <row r="30" spans="1:7" x14ac:dyDescent="0.25">
      <c r="A30" s="74"/>
      <c r="B30" s="75"/>
      <c r="C30" s="76"/>
      <c r="D30" s="76"/>
      <c r="E30" s="76"/>
      <c r="F30" s="77"/>
    </row>
    <row r="31" spans="1:7" x14ac:dyDescent="0.25">
      <c r="A31" s="78" t="s">
        <v>80</v>
      </c>
      <c r="B31" s="79"/>
      <c r="C31" s="33"/>
      <c r="D31" s="23"/>
      <c r="E31" s="33"/>
      <c r="F31" s="80"/>
    </row>
    <row r="32" spans="1:7" x14ac:dyDescent="0.25">
      <c r="A32" s="34" t="s">
        <v>81</v>
      </c>
      <c r="B32" s="1">
        <v>2240</v>
      </c>
      <c r="D32" s="52"/>
      <c r="E32" s="1"/>
      <c r="F32" s="51"/>
    </row>
    <row r="33" spans="1:6" x14ac:dyDescent="0.25">
      <c r="A33" s="34" t="s">
        <v>88</v>
      </c>
      <c r="B33" s="1">
        <v>100</v>
      </c>
      <c r="D33" s="52"/>
      <c r="E33" s="1"/>
      <c r="F33" s="51"/>
    </row>
    <row r="34" spans="1:6" x14ac:dyDescent="0.25">
      <c r="A34" s="81" t="s">
        <v>82</v>
      </c>
      <c r="B34" s="82">
        <v>281.85000000000002</v>
      </c>
      <c r="C34" s="82"/>
      <c r="D34" s="82"/>
      <c r="E34" s="82"/>
      <c r="F34" s="83"/>
    </row>
    <row r="35" spans="1:6" x14ac:dyDescent="0.25">
      <c r="D35" s="1"/>
      <c r="F35" s="1"/>
    </row>
    <row r="37" spans="1:6" x14ac:dyDescent="0.25">
      <c r="D37" s="1"/>
    </row>
  </sheetData>
  <pageMargins left="0.70866141732283472" right="0.23622047244094491" top="0.74803149606299213" bottom="0.74803149606299213" header="0.31496062992125984" footer="0.31496062992125984"/>
  <pageSetup paperSize="9" orientation="portrait" horizontalDpi="4294967293" verticalDpi="4294967293" r:id="rId1"/>
  <headerFooter>
    <oddHeader>&amp;L2015-16&amp;C&amp;"-,Bold"&amp;ULANGLEY PARISH COUNCIL
Performance Budget 20/10/2015</oddHeader>
    <oddFooter>&amp;C&amp;D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7"/>
  <sheetViews>
    <sheetView workbookViewId="0">
      <selection activeCell="C17" sqref="C17"/>
    </sheetView>
  </sheetViews>
  <sheetFormatPr defaultRowHeight="15" x14ac:dyDescent="0.25"/>
  <cols>
    <col min="1" max="1" width="28.5703125" customWidth="1"/>
    <col min="2" max="2" width="14.42578125" customWidth="1"/>
    <col min="3" max="3" width="30.140625" customWidth="1"/>
    <col min="4" max="4" width="17.85546875" customWidth="1"/>
    <col min="5" max="5" width="0.28515625" customWidth="1"/>
    <col min="6" max="6" width="27" customWidth="1"/>
    <col min="7" max="7" width="12.5703125" customWidth="1"/>
    <col min="259" max="259" width="30.7109375" customWidth="1"/>
    <col min="260" max="260" width="11.85546875" customWidth="1"/>
    <col min="262" max="262" width="27" customWidth="1"/>
    <col min="263" max="263" width="12.5703125" customWidth="1"/>
    <col min="515" max="515" width="30.7109375" customWidth="1"/>
    <col min="516" max="516" width="11.85546875" customWidth="1"/>
    <col min="518" max="518" width="27" customWidth="1"/>
    <col min="519" max="519" width="12.5703125" customWidth="1"/>
    <col min="771" max="771" width="30.7109375" customWidth="1"/>
    <col min="772" max="772" width="11.85546875" customWidth="1"/>
    <col min="774" max="774" width="27" customWidth="1"/>
    <col min="775" max="775" width="12.5703125" customWidth="1"/>
    <col min="1027" max="1027" width="30.7109375" customWidth="1"/>
    <col min="1028" max="1028" width="11.85546875" customWidth="1"/>
    <col min="1030" max="1030" width="27" customWidth="1"/>
    <col min="1031" max="1031" width="12.5703125" customWidth="1"/>
    <col min="1283" max="1283" width="30.7109375" customWidth="1"/>
    <col min="1284" max="1284" width="11.85546875" customWidth="1"/>
    <col min="1286" max="1286" width="27" customWidth="1"/>
    <col min="1287" max="1287" width="12.5703125" customWidth="1"/>
    <col min="1539" max="1539" width="30.7109375" customWidth="1"/>
    <col min="1540" max="1540" width="11.85546875" customWidth="1"/>
    <col min="1542" max="1542" width="27" customWidth="1"/>
    <col min="1543" max="1543" width="12.5703125" customWidth="1"/>
    <col min="1795" max="1795" width="30.7109375" customWidth="1"/>
    <col min="1796" max="1796" width="11.85546875" customWidth="1"/>
    <col min="1798" max="1798" width="27" customWidth="1"/>
    <col min="1799" max="1799" width="12.5703125" customWidth="1"/>
    <col min="2051" max="2051" width="30.7109375" customWidth="1"/>
    <col min="2052" max="2052" width="11.85546875" customWidth="1"/>
    <col min="2054" max="2054" width="27" customWidth="1"/>
    <col min="2055" max="2055" width="12.5703125" customWidth="1"/>
    <col min="2307" max="2307" width="30.7109375" customWidth="1"/>
    <col min="2308" max="2308" width="11.85546875" customWidth="1"/>
    <col min="2310" max="2310" width="27" customWidth="1"/>
    <col min="2311" max="2311" width="12.5703125" customWidth="1"/>
    <col min="2563" max="2563" width="30.7109375" customWidth="1"/>
    <col min="2564" max="2564" width="11.85546875" customWidth="1"/>
    <col min="2566" max="2566" width="27" customWidth="1"/>
    <col min="2567" max="2567" width="12.5703125" customWidth="1"/>
    <col min="2819" max="2819" width="30.7109375" customWidth="1"/>
    <col min="2820" max="2820" width="11.85546875" customWidth="1"/>
    <col min="2822" max="2822" width="27" customWidth="1"/>
    <col min="2823" max="2823" width="12.5703125" customWidth="1"/>
    <col min="3075" max="3075" width="30.7109375" customWidth="1"/>
    <col min="3076" max="3076" width="11.85546875" customWidth="1"/>
    <col min="3078" max="3078" width="27" customWidth="1"/>
    <col min="3079" max="3079" width="12.5703125" customWidth="1"/>
    <col min="3331" max="3331" width="30.7109375" customWidth="1"/>
    <col min="3332" max="3332" width="11.85546875" customWidth="1"/>
    <col min="3334" max="3334" width="27" customWidth="1"/>
    <col min="3335" max="3335" width="12.5703125" customWidth="1"/>
    <col min="3587" max="3587" width="30.7109375" customWidth="1"/>
    <col min="3588" max="3588" width="11.85546875" customWidth="1"/>
    <col min="3590" max="3590" width="27" customWidth="1"/>
    <col min="3591" max="3591" width="12.5703125" customWidth="1"/>
    <col min="3843" max="3843" width="30.7109375" customWidth="1"/>
    <col min="3844" max="3844" width="11.85546875" customWidth="1"/>
    <col min="3846" max="3846" width="27" customWidth="1"/>
    <col min="3847" max="3847" width="12.5703125" customWidth="1"/>
    <col min="4099" max="4099" width="30.7109375" customWidth="1"/>
    <col min="4100" max="4100" width="11.85546875" customWidth="1"/>
    <col min="4102" max="4102" width="27" customWidth="1"/>
    <col min="4103" max="4103" width="12.5703125" customWidth="1"/>
    <col min="4355" max="4355" width="30.7109375" customWidth="1"/>
    <col min="4356" max="4356" width="11.85546875" customWidth="1"/>
    <col min="4358" max="4358" width="27" customWidth="1"/>
    <col min="4359" max="4359" width="12.5703125" customWidth="1"/>
    <col min="4611" max="4611" width="30.7109375" customWidth="1"/>
    <col min="4612" max="4612" width="11.85546875" customWidth="1"/>
    <col min="4614" max="4614" width="27" customWidth="1"/>
    <col min="4615" max="4615" width="12.5703125" customWidth="1"/>
    <col min="4867" max="4867" width="30.7109375" customWidth="1"/>
    <col min="4868" max="4868" width="11.85546875" customWidth="1"/>
    <col min="4870" max="4870" width="27" customWidth="1"/>
    <col min="4871" max="4871" width="12.5703125" customWidth="1"/>
    <col min="5123" max="5123" width="30.7109375" customWidth="1"/>
    <col min="5124" max="5124" width="11.85546875" customWidth="1"/>
    <col min="5126" max="5126" width="27" customWidth="1"/>
    <col min="5127" max="5127" width="12.5703125" customWidth="1"/>
    <col min="5379" max="5379" width="30.7109375" customWidth="1"/>
    <col min="5380" max="5380" width="11.85546875" customWidth="1"/>
    <col min="5382" max="5382" width="27" customWidth="1"/>
    <col min="5383" max="5383" width="12.5703125" customWidth="1"/>
    <col min="5635" max="5635" width="30.7109375" customWidth="1"/>
    <col min="5636" max="5636" width="11.85546875" customWidth="1"/>
    <col min="5638" max="5638" width="27" customWidth="1"/>
    <col min="5639" max="5639" width="12.5703125" customWidth="1"/>
    <col min="5891" max="5891" width="30.7109375" customWidth="1"/>
    <col min="5892" max="5892" width="11.85546875" customWidth="1"/>
    <col min="5894" max="5894" width="27" customWidth="1"/>
    <col min="5895" max="5895" width="12.5703125" customWidth="1"/>
    <col min="6147" max="6147" width="30.7109375" customWidth="1"/>
    <col min="6148" max="6148" width="11.85546875" customWidth="1"/>
    <col min="6150" max="6150" width="27" customWidth="1"/>
    <col min="6151" max="6151" width="12.5703125" customWidth="1"/>
    <col min="6403" max="6403" width="30.7109375" customWidth="1"/>
    <col min="6404" max="6404" width="11.85546875" customWidth="1"/>
    <col min="6406" max="6406" width="27" customWidth="1"/>
    <col min="6407" max="6407" width="12.5703125" customWidth="1"/>
    <col min="6659" max="6659" width="30.7109375" customWidth="1"/>
    <col min="6660" max="6660" width="11.85546875" customWidth="1"/>
    <col min="6662" max="6662" width="27" customWidth="1"/>
    <col min="6663" max="6663" width="12.5703125" customWidth="1"/>
    <col min="6915" max="6915" width="30.7109375" customWidth="1"/>
    <col min="6916" max="6916" width="11.85546875" customWidth="1"/>
    <col min="6918" max="6918" width="27" customWidth="1"/>
    <col min="6919" max="6919" width="12.5703125" customWidth="1"/>
    <col min="7171" max="7171" width="30.7109375" customWidth="1"/>
    <col min="7172" max="7172" width="11.85546875" customWidth="1"/>
    <col min="7174" max="7174" width="27" customWidth="1"/>
    <col min="7175" max="7175" width="12.5703125" customWidth="1"/>
    <col min="7427" max="7427" width="30.7109375" customWidth="1"/>
    <col min="7428" max="7428" width="11.85546875" customWidth="1"/>
    <col min="7430" max="7430" width="27" customWidth="1"/>
    <col min="7431" max="7431" width="12.5703125" customWidth="1"/>
    <col min="7683" max="7683" width="30.7109375" customWidth="1"/>
    <col min="7684" max="7684" width="11.85546875" customWidth="1"/>
    <col min="7686" max="7686" width="27" customWidth="1"/>
    <col min="7687" max="7687" width="12.5703125" customWidth="1"/>
    <col min="7939" max="7939" width="30.7109375" customWidth="1"/>
    <col min="7940" max="7940" width="11.85546875" customWidth="1"/>
    <col min="7942" max="7942" width="27" customWidth="1"/>
    <col min="7943" max="7943" width="12.5703125" customWidth="1"/>
    <col min="8195" max="8195" width="30.7109375" customWidth="1"/>
    <col min="8196" max="8196" width="11.85546875" customWidth="1"/>
    <col min="8198" max="8198" width="27" customWidth="1"/>
    <col min="8199" max="8199" width="12.5703125" customWidth="1"/>
    <col min="8451" max="8451" width="30.7109375" customWidth="1"/>
    <col min="8452" max="8452" width="11.85546875" customWidth="1"/>
    <col min="8454" max="8454" width="27" customWidth="1"/>
    <col min="8455" max="8455" width="12.5703125" customWidth="1"/>
    <col min="8707" max="8707" width="30.7109375" customWidth="1"/>
    <col min="8708" max="8708" width="11.85546875" customWidth="1"/>
    <col min="8710" max="8710" width="27" customWidth="1"/>
    <col min="8711" max="8711" width="12.5703125" customWidth="1"/>
    <col min="8963" max="8963" width="30.7109375" customWidth="1"/>
    <col min="8964" max="8964" width="11.85546875" customWidth="1"/>
    <col min="8966" max="8966" width="27" customWidth="1"/>
    <col min="8967" max="8967" width="12.5703125" customWidth="1"/>
    <col min="9219" max="9219" width="30.7109375" customWidth="1"/>
    <col min="9220" max="9220" width="11.85546875" customWidth="1"/>
    <col min="9222" max="9222" width="27" customWidth="1"/>
    <col min="9223" max="9223" width="12.5703125" customWidth="1"/>
    <col min="9475" max="9475" width="30.7109375" customWidth="1"/>
    <col min="9476" max="9476" width="11.85546875" customWidth="1"/>
    <col min="9478" max="9478" width="27" customWidth="1"/>
    <col min="9479" max="9479" width="12.5703125" customWidth="1"/>
    <col min="9731" max="9731" width="30.7109375" customWidth="1"/>
    <col min="9732" max="9732" width="11.85546875" customWidth="1"/>
    <col min="9734" max="9734" width="27" customWidth="1"/>
    <col min="9735" max="9735" width="12.5703125" customWidth="1"/>
    <col min="9987" max="9987" width="30.7109375" customWidth="1"/>
    <col min="9988" max="9988" width="11.85546875" customWidth="1"/>
    <col min="9990" max="9990" width="27" customWidth="1"/>
    <col min="9991" max="9991" width="12.5703125" customWidth="1"/>
    <col min="10243" max="10243" width="30.7109375" customWidth="1"/>
    <col min="10244" max="10244" width="11.85546875" customWidth="1"/>
    <col min="10246" max="10246" width="27" customWidth="1"/>
    <col min="10247" max="10247" width="12.5703125" customWidth="1"/>
    <col min="10499" max="10499" width="30.7109375" customWidth="1"/>
    <col min="10500" max="10500" width="11.85546875" customWidth="1"/>
    <col min="10502" max="10502" width="27" customWidth="1"/>
    <col min="10503" max="10503" width="12.5703125" customWidth="1"/>
    <col min="10755" max="10755" width="30.7109375" customWidth="1"/>
    <col min="10756" max="10756" width="11.85546875" customWidth="1"/>
    <col min="10758" max="10758" width="27" customWidth="1"/>
    <col min="10759" max="10759" width="12.5703125" customWidth="1"/>
    <col min="11011" max="11011" width="30.7109375" customWidth="1"/>
    <col min="11012" max="11012" width="11.85546875" customWidth="1"/>
    <col min="11014" max="11014" width="27" customWidth="1"/>
    <col min="11015" max="11015" width="12.5703125" customWidth="1"/>
    <col min="11267" max="11267" width="30.7109375" customWidth="1"/>
    <col min="11268" max="11268" width="11.85546875" customWidth="1"/>
    <col min="11270" max="11270" width="27" customWidth="1"/>
    <col min="11271" max="11271" width="12.5703125" customWidth="1"/>
    <col min="11523" max="11523" width="30.7109375" customWidth="1"/>
    <col min="11524" max="11524" width="11.85546875" customWidth="1"/>
    <col min="11526" max="11526" width="27" customWidth="1"/>
    <col min="11527" max="11527" width="12.5703125" customWidth="1"/>
    <col min="11779" max="11779" width="30.7109375" customWidth="1"/>
    <col min="11780" max="11780" width="11.85546875" customWidth="1"/>
    <col min="11782" max="11782" width="27" customWidth="1"/>
    <col min="11783" max="11783" width="12.5703125" customWidth="1"/>
    <col min="12035" max="12035" width="30.7109375" customWidth="1"/>
    <col min="12036" max="12036" width="11.85546875" customWidth="1"/>
    <col min="12038" max="12038" width="27" customWidth="1"/>
    <col min="12039" max="12039" width="12.5703125" customWidth="1"/>
    <col min="12291" max="12291" width="30.7109375" customWidth="1"/>
    <col min="12292" max="12292" width="11.85546875" customWidth="1"/>
    <col min="12294" max="12294" width="27" customWidth="1"/>
    <col min="12295" max="12295" width="12.5703125" customWidth="1"/>
    <col min="12547" max="12547" width="30.7109375" customWidth="1"/>
    <col min="12548" max="12548" width="11.85546875" customWidth="1"/>
    <col min="12550" max="12550" width="27" customWidth="1"/>
    <col min="12551" max="12551" width="12.5703125" customWidth="1"/>
    <col min="12803" max="12803" width="30.7109375" customWidth="1"/>
    <col min="12804" max="12804" width="11.85546875" customWidth="1"/>
    <col min="12806" max="12806" width="27" customWidth="1"/>
    <col min="12807" max="12807" width="12.5703125" customWidth="1"/>
    <col min="13059" max="13059" width="30.7109375" customWidth="1"/>
    <col min="13060" max="13060" width="11.85546875" customWidth="1"/>
    <col min="13062" max="13062" width="27" customWidth="1"/>
    <col min="13063" max="13063" width="12.5703125" customWidth="1"/>
    <col min="13315" max="13315" width="30.7109375" customWidth="1"/>
    <col min="13316" max="13316" width="11.85546875" customWidth="1"/>
    <col min="13318" max="13318" width="27" customWidth="1"/>
    <col min="13319" max="13319" width="12.5703125" customWidth="1"/>
    <col min="13571" max="13571" width="30.7109375" customWidth="1"/>
    <col min="13572" max="13572" width="11.85546875" customWidth="1"/>
    <col min="13574" max="13574" width="27" customWidth="1"/>
    <col min="13575" max="13575" width="12.5703125" customWidth="1"/>
    <col min="13827" max="13827" width="30.7109375" customWidth="1"/>
    <col min="13828" max="13828" width="11.85546875" customWidth="1"/>
    <col min="13830" max="13830" width="27" customWidth="1"/>
    <col min="13831" max="13831" width="12.5703125" customWidth="1"/>
    <col min="14083" max="14083" width="30.7109375" customWidth="1"/>
    <col min="14084" max="14084" width="11.85546875" customWidth="1"/>
    <col min="14086" max="14086" width="27" customWidth="1"/>
    <col min="14087" max="14087" width="12.5703125" customWidth="1"/>
    <col min="14339" max="14339" width="30.7109375" customWidth="1"/>
    <col min="14340" max="14340" width="11.85546875" customWidth="1"/>
    <col min="14342" max="14342" width="27" customWidth="1"/>
    <col min="14343" max="14343" width="12.5703125" customWidth="1"/>
    <col min="14595" max="14595" width="30.7109375" customWidth="1"/>
    <col min="14596" max="14596" width="11.85546875" customWidth="1"/>
    <col min="14598" max="14598" width="27" customWidth="1"/>
    <col min="14599" max="14599" width="12.5703125" customWidth="1"/>
    <col min="14851" max="14851" width="30.7109375" customWidth="1"/>
    <col min="14852" max="14852" width="11.85546875" customWidth="1"/>
    <col min="14854" max="14854" width="27" customWidth="1"/>
    <col min="14855" max="14855" width="12.5703125" customWidth="1"/>
    <col min="15107" max="15107" width="30.7109375" customWidth="1"/>
    <col min="15108" max="15108" width="11.85546875" customWidth="1"/>
    <col min="15110" max="15110" width="27" customWidth="1"/>
    <col min="15111" max="15111" width="12.5703125" customWidth="1"/>
    <col min="15363" max="15363" width="30.7109375" customWidth="1"/>
    <col min="15364" max="15364" width="11.85546875" customWidth="1"/>
    <col min="15366" max="15366" width="27" customWidth="1"/>
    <col min="15367" max="15367" width="12.5703125" customWidth="1"/>
    <col min="15619" max="15619" width="30.7109375" customWidth="1"/>
    <col min="15620" max="15620" width="11.85546875" customWidth="1"/>
    <col min="15622" max="15622" width="27" customWidth="1"/>
    <col min="15623" max="15623" width="12.5703125" customWidth="1"/>
    <col min="15875" max="15875" width="30.7109375" customWidth="1"/>
    <col min="15876" max="15876" width="11.85546875" customWidth="1"/>
    <col min="15878" max="15878" width="27" customWidth="1"/>
    <col min="15879" max="15879" width="12.5703125" customWidth="1"/>
    <col min="16131" max="16131" width="30.7109375" customWidth="1"/>
    <col min="16132" max="16132" width="11.85546875" customWidth="1"/>
    <col min="16134" max="16134" width="27" customWidth="1"/>
    <col min="16135" max="16135" width="12.5703125" customWidth="1"/>
  </cols>
  <sheetData>
    <row r="1" spans="1:7" ht="18.75" x14ac:dyDescent="0.3">
      <c r="A1" s="104" t="s">
        <v>223</v>
      </c>
      <c r="B1" s="105"/>
      <c r="C1" s="106"/>
      <c r="E1" s="48"/>
      <c r="F1" s="105"/>
      <c r="G1" s="48"/>
    </row>
    <row r="2" spans="1:7" ht="18.75" x14ac:dyDescent="0.3">
      <c r="A2" s="94" t="s">
        <v>103</v>
      </c>
      <c r="B2" s="102"/>
      <c r="C2" s="107"/>
      <c r="D2" s="102"/>
      <c r="E2" s="48"/>
    </row>
    <row r="3" spans="1:7" ht="18.75" x14ac:dyDescent="0.3">
      <c r="A3" s="103"/>
      <c r="B3" s="102"/>
      <c r="C3" s="108"/>
      <c r="D3" s="108"/>
      <c r="E3" s="43"/>
      <c r="G3" s="43"/>
    </row>
    <row r="4" spans="1:7" ht="18.75" x14ac:dyDescent="0.3">
      <c r="A4" s="103" t="s">
        <v>77</v>
      </c>
      <c r="B4" s="102"/>
      <c r="C4" s="103"/>
      <c r="D4" s="102"/>
      <c r="E4" s="43"/>
    </row>
    <row r="5" spans="1:7" ht="18.75" x14ac:dyDescent="0.3">
      <c r="A5" s="103"/>
      <c r="B5" s="102"/>
      <c r="C5" s="102"/>
      <c r="D5" s="103"/>
      <c r="E5" s="43"/>
    </row>
    <row r="6" spans="1:7" ht="21" x14ac:dyDescent="0.35">
      <c r="A6" s="157" t="s">
        <v>158</v>
      </c>
      <c r="B6" s="115"/>
      <c r="C6" s="115" t="s">
        <v>230</v>
      </c>
      <c r="D6" s="116">
        <v>4072.74</v>
      </c>
      <c r="E6" s="43"/>
    </row>
    <row r="7" spans="1:7" ht="21" x14ac:dyDescent="0.35">
      <c r="A7" s="152"/>
      <c r="B7" s="152"/>
      <c r="C7" s="117"/>
      <c r="D7" s="116"/>
      <c r="E7" s="43"/>
    </row>
    <row r="8" spans="1:7" ht="21" x14ac:dyDescent="0.35">
      <c r="A8" s="152"/>
      <c r="B8" s="152"/>
      <c r="C8" s="117"/>
      <c r="D8" s="116"/>
      <c r="E8" s="43"/>
    </row>
    <row r="9" spans="1:7" ht="19.5" thickBot="1" x14ac:dyDescent="0.35">
      <c r="A9" s="103"/>
      <c r="B9" s="102"/>
      <c r="C9" s="108"/>
      <c r="D9" s="151">
        <f>SUM(D6:D8)</f>
        <v>4072.74</v>
      </c>
      <c r="E9" s="43"/>
    </row>
    <row r="10" spans="1:7" ht="18.75" x14ac:dyDescent="0.3">
      <c r="A10" s="103"/>
      <c r="B10" s="102"/>
      <c r="C10" s="103"/>
      <c r="D10" s="109"/>
      <c r="E10" s="43"/>
    </row>
    <row r="11" spans="1:7" ht="18.75" x14ac:dyDescent="0.3">
      <c r="A11" s="103" t="s">
        <v>78</v>
      </c>
      <c r="B11" s="110"/>
      <c r="C11" s="103"/>
      <c r="D11" s="135"/>
      <c r="E11" s="43"/>
    </row>
    <row r="12" spans="1:7" ht="21" x14ac:dyDescent="0.35">
      <c r="A12" s="102"/>
      <c r="B12" s="102"/>
      <c r="C12" s="133"/>
      <c r="D12" s="134"/>
      <c r="E12" s="117"/>
    </row>
    <row r="13" spans="1:7" ht="21" x14ac:dyDescent="0.35">
      <c r="A13" s="115" t="s">
        <v>231</v>
      </c>
      <c r="B13" s="115">
        <v>103158</v>
      </c>
      <c r="C13" s="158" t="s">
        <v>232</v>
      </c>
      <c r="D13" s="159">
        <v>24</v>
      </c>
      <c r="E13" s="117"/>
    </row>
    <row r="14" spans="1:7" ht="21" x14ac:dyDescent="0.35">
      <c r="A14" s="115" t="s">
        <v>183</v>
      </c>
      <c r="B14" s="115">
        <v>103159</v>
      </c>
      <c r="C14" s="158" t="s">
        <v>184</v>
      </c>
      <c r="D14" s="159">
        <v>31.7</v>
      </c>
      <c r="E14" s="117"/>
    </row>
    <row r="15" spans="1:7" ht="21" x14ac:dyDescent="0.35">
      <c r="A15" s="115" t="s">
        <v>73</v>
      </c>
      <c r="B15" s="115">
        <v>103160</v>
      </c>
      <c r="C15" s="158" t="s">
        <v>141</v>
      </c>
      <c r="D15" s="159">
        <v>689.79</v>
      </c>
      <c r="E15" s="117"/>
    </row>
    <row r="16" spans="1:7" ht="21" x14ac:dyDescent="0.35">
      <c r="A16" s="102"/>
      <c r="B16" s="102"/>
      <c r="C16" s="133"/>
      <c r="D16" s="103"/>
      <c r="E16" s="117"/>
    </row>
    <row r="17" spans="1:7" ht="21" x14ac:dyDescent="0.35">
      <c r="A17" s="102"/>
      <c r="B17" s="102"/>
      <c r="C17" s="133"/>
      <c r="D17" s="103"/>
      <c r="E17" s="117"/>
    </row>
    <row r="18" spans="1:7" ht="21" x14ac:dyDescent="0.35">
      <c r="A18" s="133"/>
      <c r="B18" s="133"/>
      <c r="C18" s="133"/>
      <c r="D18" s="134"/>
      <c r="E18" s="117"/>
    </row>
    <row r="19" spans="1:7" ht="19.5" thickBot="1" x14ac:dyDescent="0.35">
      <c r="A19" s="103"/>
      <c r="B19" s="102"/>
      <c r="C19" s="103"/>
      <c r="D19" s="151">
        <f>SUM(D13:D18)</f>
        <v>745.49</v>
      </c>
      <c r="G19" s="61"/>
    </row>
    <row r="20" spans="1:7" ht="18.75" x14ac:dyDescent="0.3">
      <c r="A20" s="103"/>
      <c r="C20" s="1"/>
      <c r="D20" s="1"/>
      <c r="G20" s="61"/>
    </row>
    <row r="21" spans="1:7" x14ac:dyDescent="0.25">
      <c r="A21" s="1"/>
      <c r="B21" s="44"/>
      <c r="C21" s="1"/>
      <c r="D21" s="1"/>
      <c r="F21" s="44"/>
      <c r="G21" s="61"/>
    </row>
    <row r="22" spans="1:7" x14ac:dyDescent="0.25">
      <c r="A22" s="1"/>
      <c r="B22" s="44"/>
      <c r="C22" s="1"/>
      <c r="D22" s="1"/>
      <c r="E22" s="62"/>
      <c r="F22" s="44"/>
      <c r="G22" s="63"/>
    </row>
    <row r="23" spans="1:7" x14ac:dyDescent="0.25">
      <c r="A23" s="1"/>
      <c r="C23" s="43"/>
      <c r="D23" s="43"/>
    </row>
    <row r="24" spans="1:7" x14ac:dyDescent="0.25">
      <c r="A24" s="1"/>
      <c r="B24" s="44"/>
      <c r="C24" s="1"/>
      <c r="D24" s="1"/>
    </row>
    <row r="25" spans="1:7" x14ac:dyDescent="0.25">
      <c r="A25" s="1"/>
      <c r="B25" s="44"/>
      <c r="C25" s="1"/>
      <c r="D25" s="1"/>
    </row>
    <row r="26" spans="1:7" x14ac:dyDescent="0.25">
      <c r="A26" s="1"/>
      <c r="C26" s="43"/>
      <c r="D26" s="43"/>
    </row>
    <row r="27" spans="1:7" x14ac:dyDescent="0.25">
      <c r="A27" s="1"/>
      <c r="C27" s="1"/>
      <c r="D27" s="1"/>
    </row>
    <row r="28" spans="1:7" x14ac:dyDescent="0.25">
      <c r="A28" s="1"/>
      <c r="B28" s="45"/>
      <c r="C28" s="47"/>
      <c r="D28" s="47"/>
      <c r="F28" s="45"/>
      <c r="G28" s="50"/>
    </row>
    <row r="29" spans="1:7" x14ac:dyDescent="0.25">
      <c r="A29" s="1"/>
    </row>
    <row r="33" spans="2:8" x14ac:dyDescent="0.25">
      <c r="H33" s="1"/>
    </row>
    <row r="35" spans="2:8" x14ac:dyDescent="0.25">
      <c r="H35" s="1"/>
    </row>
    <row r="36" spans="2:8" x14ac:dyDescent="0.25">
      <c r="H36" s="1"/>
    </row>
    <row r="37" spans="2:8" x14ac:dyDescent="0.25">
      <c r="F37" s="47"/>
      <c r="H37" s="1"/>
    </row>
    <row r="38" spans="2:8" x14ac:dyDescent="0.25">
      <c r="H38" s="1"/>
    </row>
    <row r="40" spans="2:8" x14ac:dyDescent="0.25">
      <c r="B40" s="42"/>
    </row>
    <row r="44" spans="2:8" x14ac:dyDescent="0.25">
      <c r="E44" s="43"/>
      <c r="G44" s="65"/>
    </row>
    <row r="45" spans="2:8" x14ac:dyDescent="0.25">
      <c r="E45" s="43"/>
      <c r="G45" s="65"/>
    </row>
    <row r="46" spans="2:8" x14ac:dyDescent="0.25">
      <c r="E46" s="43"/>
      <c r="F46" s="43"/>
      <c r="G46" s="65"/>
    </row>
    <row r="47" spans="2:8" x14ac:dyDescent="0.25">
      <c r="G47" s="65"/>
    </row>
    <row r="48" spans="2:8" x14ac:dyDescent="0.25">
      <c r="G48" s="65"/>
    </row>
    <row r="49" spans="2:7" x14ac:dyDescent="0.25">
      <c r="F49" s="43"/>
      <c r="G49" s="65"/>
    </row>
    <row r="50" spans="2:7" x14ac:dyDescent="0.25">
      <c r="B50" s="44"/>
      <c r="F50" s="43"/>
      <c r="G50" s="65"/>
    </row>
    <row r="51" spans="2:7" x14ac:dyDescent="0.25">
      <c r="B51" s="46"/>
      <c r="G51" s="65"/>
    </row>
    <row r="52" spans="2:7" x14ac:dyDescent="0.25">
      <c r="G52" s="65"/>
    </row>
    <row r="53" spans="2:7" x14ac:dyDescent="0.25">
      <c r="F53" s="66"/>
      <c r="G53" s="67"/>
    </row>
    <row r="54" spans="2:7" x14ac:dyDescent="0.25">
      <c r="G54" s="65"/>
    </row>
    <row r="55" spans="2:7" x14ac:dyDescent="0.25">
      <c r="F55" s="68"/>
      <c r="G55" s="67"/>
    </row>
    <row r="57" spans="2:7" x14ac:dyDescent="0.25">
      <c r="F57" s="69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69"/>
  <sheetViews>
    <sheetView topLeftCell="A2" workbookViewId="0">
      <selection activeCell="D35" sqref="D35"/>
    </sheetView>
  </sheetViews>
  <sheetFormatPr defaultRowHeight="15" x14ac:dyDescent="0.25"/>
  <cols>
    <col min="1" max="1" width="5.5703125" customWidth="1"/>
    <col min="2" max="2" width="29.28515625" customWidth="1"/>
    <col min="3" max="3" width="15.42578125" customWidth="1"/>
    <col min="4" max="4" width="0.7109375" customWidth="1"/>
    <col min="5" max="5" width="22.28515625" customWidth="1"/>
    <col min="6" max="7" width="10.7109375" hidden="1" customWidth="1"/>
    <col min="8" max="9" width="10.7109375" customWidth="1"/>
    <col min="10" max="10" width="12" customWidth="1"/>
    <col min="11" max="12" width="12.28515625" customWidth="1"/>
    <col min="13" max="13" width="11.42578125" customWidth="1"/>
    <col min="14" max="14" width="10.5703125" bestFit="1" customWidth="1"/>
  </cols>
  <sheetData>
    <row r="1" spans="2:13" ht="18.75" x14ac:dyDescent="0.3">
      <c r="B1" s="94" t="s">
        <v>209</v>
      </c>
    </row>
    <row r="2" spans="2:13" ht="30" x14ac:dyDescent="0.25">
      <c r="B2" s="37" t="s">
        <v>32</v>
      </c>
      <c r="C2" s="87" t="s">
        <v>87</v>
      </c>
      <c r="D2" s="35"/>
      <c r="E2" s="35" t="s">
        <v>160</v>
      </c>
      <c r="F2" s="35" t="s">
        <v>98</v>
      </c>
      <c r="G2" s="35" t="s">
        <v>96</v>
      </c>
      <c r="H2" s="142" t="s">
        <v>190</v>
      </c>
      <c r="I2" s="142" t="s">
        <v>204</v>
      </c>
      <c r="J2" s="155" t="s">
        <v>236</v>
      </c>
      <c r="K2" s="35" t="s">
        <v>83</v>
      </c>
      <c r="L2" s="35" t="s">
        <v>84</v>
      </c>
      <c r="M2" s="70" t="s">
        <v>85</v>
      </c>
    </row>
    <row r="3" spans="2:13" x14ac:dyDescent="0.25">
      <c r="B3" s="14"/>
      <c r="D3" s="36"/>
      <c r="E3" s="36"/>
      <c r="F3" s="36"/>
      <c r="G3" s="36"/>
      <c r="H3" s="36"/>
      <c r="I3" s="36"/>
      <c r="J3" s="36"/>
      <c r="K3" s="36" t="s">
        <v>97</v>
      </c>
      <c r="M3" s="71" t="s">
        <v>86</v>
      </c>
    </row>
    <row r="4" spans="2:13" x14ac:dyDescent="0.25">
      <c r="B4" s="15" t="s">
        <v>33</v>
      </c>
      <c r="C4" s="56">
        <v>8500</v>
      </c>
      <c r="D4" s="1"/>
      <c r="E4" s="98">
        <v>2052</v>
      </c>
      <c r="F4" s="98"/>
      <c r="G4" s="98"/>
      <c r="H4" s="98">
        <v>1350.6</v>
      </c>
      <c r="I4" s="98">
        <v>1376.8</v>
      </c>
      <c r="J4" s="98">
        <v>3572.6</v>
      </c>
      <c r="K4" s="98">
        <f>SUM(E4:J4)</f>
        <v>8352</v>
      </c>
      <c r="L4" s="91">
        <f>SUM(C4-E4-F4-G4-H4-I4-J4)</f>
        <v>147.99999999999955</v>
      </c>
      <c r="M4" s="72">
        <f>+(C4-L4)/C4</f>
        <v>0.98258823529411765</v>
      </c>
    </row>
    <row r="5" spans="2:13" x14ac:dyDescent="0.25">
      <c r="B5" s="15" t="s">
        <v>34</v>
      </c>
      <c r="C5" s="56">
        <v>35</v>
      </c>
      <c r="D5" s="1"/>
      <c r="E5" s="98">
        <v>27.59</v>
      </c>
      <c r="F5" s="98"/>
      <c r="G5" s="98"/>
      <c r="H5" s="98">
        <v>11.22</v>
      </c>
      <c r="I5" s="98">
        <v>1.5</v>
      </c>
      <c r="J5" s="98">
        <v>10.56</v>
      </c>
      <c r="K5" s="98">
        <f t="shared" ref="K5:K24" si="0">SUM(E5:J5)</f>
        <v>50.870000000000005</v>
      </c>
      <c r="L5" s="91">
        <f t="shared" ref="L5:L24" si="1">SUM(C5-E5-F5-G5-H5-I5-J5)</f>
        <v>-15.870000000000001</v>
      </c>
      <c r="M5" s="72">
        <f t="shared" ref="M5:M24" si="2">+(C5-L5)/C5</f>
        <v>1.4534285714285715</v>
      </c>
    </row>
    <row r="6" spans="2:13" x14ac:dyDescent="0.25">
      <c r="B6" s="15" t="s">
        <v>71</v>
      </c>
      <c r="C6" s="56">
        <v>100</v>
      </c>
      <c r="D6" s="1"/>
      <c r="E6" s="98">
        <v>70.92</v>
      </c>
      <c r="F6" s="98"/>
      <c r="G6" s="98"/>
      <c r="H6" s="98"/>
      <c r="I6" s="98">
        <f>70+25.99</f>
        <v>95.99</v>
      </c>
      <c r="J6" s="98"/>
      <c r="K6" s="98">
        <f t="shared" si="0"/>
        <v>166.91</v>
      </c>
      <c r="L6" s="91">
        <f t="shared" si="1"/>
        <v>-66.91</v>
      </c>
      <c r="M6" s="72">
        <f t="shared" si="2"/>
        <v>1.6691</v>
      </c>
    </row>
    <row r="7" spans="2:13" x14ac:dyDescent="0.25">
      <c r="B7" s="15" t="s">
        <v>31</v>
      </c>
      <c r="C7" s="56">
        <v>200</v>
      </c>
      <c r="D7" s="1"/>
      <c r="E7" s="98">
        <v>168.5</v>
      </c>
      <c r="F7" s="98"/>
      <c r="G7" s="98"/>
      <c r="H7" s="98"/>
      <c r="I7" s="98"/>
      <c r="J7" s="98">
        <f>50+90</f>
        <v>140</v>
      </c>
      <c r="K7" s="98">
        <f t="shared" si="0"/>
        <v>308.5</v>
      </c>
      <c r="L7" s="91">
        <f t="shared" si="1"/>
        <v>-108.5</v>
      </c>
      <c r="M7" s="72">
        <f t="shared" si="2"/>
        <v>1.5425</v>
      </c>
    </row>
    <row r="8" spans="2:13" x14ac:dyDescent="0.25">
      <c r="B8" s="15" t="s">
        <v>35</v>
      </c>
      <c r="C8" s="56">
        <v>80</v>
      </c>
      <c r="D8" s="1"/>
      <c r="E8" s="98"/>
      <c r="F8" s="98"/>
      <c r="G8" s="98"/>
      <c r="H8" s="98">
        <v>104.28</v>
      </c>
      <c r="I8" s="98">
        <v>51.8</v>
      </c>
      <c r="J8" s="98"/>
      <c r="K8" s="98">
        <f t="shared" si="0"/>
        <v>156.07999999999998</v>
      </c>
      <c r="L8" s="91">
        <f t="shared" si="1"/>
        <v>-76.08</v>
      </c>
      <c r="M8" s="72">
        <f t="shared" si="2"/>
        <v>1.9509999999999998</v>
      </c>
    </row>
    <row r="9" spans="2:13" x14ac:dyDescent="0.25">
      <c r="B9" s="15" t="s">
        <v>36</v>
      </c>
      <c r="C9" s="56">
        <v>1650</v>
      </c>
      <c r="D9" s="1"/>
      <c r="E9" s="98"/>
      <c r="F9" s="98"/>
      <c r="G9" s="98"/>
      <c r="H9" s="98">
        <v>1517.4</v>
      </c>
      <c r="I9" s="98"/>
      <c r="J9" s="98"/>
      <c r="K9" s="98">
        <f t="shared" si="0"/>
        <v>1517.4</v>
      </c>
      <c r="L9" s="91">
        <f t="shared" si="1"/>
        <v>132.59999999999991</v>
      </c>
      <c r="M9" s="72">
        <f t="shared" si="2"/>
        <v>0.9196363636363637</v>
      </c>
    </row>
    <row r="10" spans="2:13" x14ac:dyDescent="0.25">
      <c r="B10" s="15" t="s">
        <v>37</v>
      </c>
      <c r="C10" s="56">
        <v>380</v>
      </c>
      <c r="D10" s="1"/>
      <c r="E10" s="98">
        <v>90</v>
      </c>
      <c r="F10" s="98"/>
      <c r="G10" s="98"/>
      <c r="H10" s="98">
        <v>200</v>
      </c>
      <c r="I10" s="98"/>
      <c r="J10" s="98"/>
      <c r="K10" s="98">
        <f t="shared" si="0"/>
        <v>290</v>
      </c>
      <c r="L10" s="91">
        <f t="shared" si="1"/>
        <v>90</v>
      </c>
      <c r="M10" s="72">
        <f t="shared" si="2"/>
        <v>0.76315789473684215</v>
      </c>
    </row>
    <row r="11" spans="2:13" x14ac:dyDescent="0.25">
      <c r="B11" s="15" t="s">
        <v>127</v>
      </c>
      <c r="C11" s="56">
        <v>500</v>
      </c>
      <c r="D11" s="1"/>
      <c r="E11" s="98"/>
      <c r="F11" s="98"/>
      <c r="G11" s="98"/>
      <c r="H11" s="98"/>
      <c r="I11" s="98"/>
      <c r="J11" s="98"/>
      <c r="K11" s="98">
        <f t="shared" si="0"/>
        <v>0</v>
      </c>
      <c r="L11" s="91">
        <f t="shared" si="1"/>
        <v>500</v>
      </c>
      <c r="M11" s="72">
        <f t="shared" si="2"/>
        <v>0</v>
      </c>
    </row>
    <row r="12" spans="2:13" x14ac:dyDescent="0.25">
      <c r="B12" s="15" t="s">
        <v>131</v>
      </c>
      <c r="C12" s="56">
        <v>350</v>
      </c>
      <c r="D12" s="1"/>
      <c r="E12" s="98">
        <v>35.97</v>
      </c>
      <c r="F12" s="98"/>
      <c r="G12" s="98"/>
      <c r="H12" s="98">
        <v>23.98</v>
      </c>
      <c r="I12" s="98">
        <v>23.98</v>
      </c>
      <c r="J12" s="98">
        <f>11.99+347.96</f>
        <v>359.95</v>
      </c>
      <c r="K12" s="98">
        <f t="shared" si="0"/>
        <v>443.88</v>
      </c>
      <c r="L12" s="91">
        <f t="shared" si="1"/>
        <v>-93.880000000000052</v>
      </c>
      <c r="M12" s="72">
        <f t="shared" si="2"/>
        <v>1.2682285714285715</v>
      </c>
    </row>
    <row r="13" spans="2:13" x14ac:dyDescent="0.25">
      <c r="B13" s="15" t="s">
        <v>39</v>
      </c>
      <c r="C13" s="85">
        <v>900</v>
      </c>
      <c r="D13" s="1"/>
      <c r="E13" s="98">
        <v>640.91999999999996</v>
      </c>
      <c r="F13" s="98"/>
      <c r="G13" s="98"/>
      <c r="H13" s="98">
        <v>20</v>
      </c>
      <c r="I13" s="98"/>
      <c r="J13" s="98">
        <v>174</v>
      </c>
      <c r="K13" s="98">
        <f t="shared" si="0"/>
        <v>834.92</v>
      </c>
      <c r="L13" s="91">
        <f t="shared" si="1"/>
        <v>65.080000000000041</v>
      </c>
      <c r="M13" s="72">
        <f t="shared" si="2"/>
        <v>0.9276888888888889</v>
      </c>
    </row>
    <row r="14" spans="2:13" x14ac:dyDescent="0.25">
      <c r="B14" s="15" t="s">
        <v>41</v>
      </c>
      <c r="C14" s="56">
        <v>150</v>
      </c>
      <c r="D14" s="1"/>
      <c r="E14" s="98"/>
      <c r="F14" s="98"/>
      <c r="G14" s="98"/>
      <c r="H14" s="98"/>
      <c r="I14" s="98"/>
      <c r="J14" s="98"/>
      <c r="K14" s="98">
        <f t="shared" si="0"/>
        <v>0</v>
      </c>
      <c r="L14" s="91">
        <f t="shared" si="1"/>
        <v>150</v>
      </c>
      <c r="M14" s="72">
        <f t="shared" si="2"/>
        <v>0</v>
      </c>
    </row>
    <row r="15" spans="2:13" x14ac:dyDescent="0.25">
      <c r="B15" s="15" t="s">
        <v>43</v>
      </c>
      <c r="C15" s="56">
        <v>1300</v>
      </c>
      <c r="D15" s="1"/>
      <c r="E15" s="98">
        <f>222.99+225.47</f>
        <v>448.46000000000004</v>
      </c>
      <c r="F15" s="98"/>
      <c r="G15" s="98"/>
      <c r="H15" s="98"/>
      <c r="I15" s="98">
        <v>239.05</v>
      </c>
      <c r="J15" s="98">
        <f>173.71+134.86</f>
        <v>308.57000000000005</v>
      </c>
      <c r="K15" s="98">
        <f t="shared" si="0"/>
        <v>996.08</v>
      </c>
      <c r="L15" s="91">
        <f t="shared" si="1"/>
        <v>303.91999999999996</v>
      </c>
      <c r="M15" s="72">
        <f t="shared" si="2"/>
        <v>0.76621538461538463</v>
      </c>
    </row>
    <row r="16" spans="2:13" x14ac:dyDescent="0.25">
      <c r="B16" s="15" t="s">
        <v>44</v>
      </c>
      <c r="C16" s="85">
        <v>900</v>
      </c>
      <c r="D16" s="1"/>
      <c r="E16" s="98"/>
      <c r="F16" s="98"/>
      <c r="G16" s="98"/>
      <c r="H16" s="98"/>
      <c r="I16" s="98"/>
      <c r="J16" s="98"/>
      <c r="K16" s="98">
        <f t="shared" si="0"/>
        <v>0</v>
      </c>
      <c r="L16" s="91">
        <f t="shared" si="1"/>
        <v>900</v>
      </c>
      <c r="M16" s="72">
        <f t="shared" si="2"/>
        <v>0</v>
      </c>
    </row>
    <row r="17" spans="2:13" x14ac:dyDescent="0.25">
      <c r="B17" s="15" t="s">
        <v>46</v>
      </c>
      <c r="C17" s="56">
        <v>3000</v>
      </c>
      <c r="D17" s="1"/>
      <c r="E17" s="98">
        <f>263+749.35</f>
        <v>1012.35</v>
      </c>
      <c r="F17" s="98"/>
      <c r="G17" s="98"/>
      <c r="H17" s="98">
        <v>3911.75</v>
      </c>
      <c r="I17" s="98"/>
      <c r="J17" s="98">
        <v>2595.0500000000002</v>
      </c>
      <c r="K17" s="98">
        <f t="shared" si="0"/>
        <v>7519.1500000000005</v>
      </c>
      <c r="L17" s="91">
        <f t="shared" si="1"/>
        <v>-4519.1499999999996</v>
      </c>
      <c r="M17" s="72">
        <f t="shared" si="2"/>
        <v>2.5063833333333334</v>
      </c>
    </row>
    <row r="18" spans="2:13" x14ac:dyDescent="0.25">
      <c r="B18" s="15" t="s">
        <v>48</v>
      </c>
      <c r="C18" s="56">
        <v>545</v>
      </c>
      <c r="D18" s="1"/>
      <c r="E18" s="98">
        <v>54</v>
      </c>
      <c r="F18" s="98"/>
      <c r="G18" s="98"/>
      <c r="H18" s="98"/>
      <c r="I18" s="98"/>
      <c r="J18" s="98">
        <v>24</v>
      </c>
      <c r="K18" s="98">
        <f t="shared" si="0"/>
        <v>78</v>
      </c>
      <c r="L18" s="91">
        <f t="shared" si="1"/>
        <v>467</v>
      </c>
      <c r="M18" s="72">
        <f t="shared" si="2"/>
        <v>0.14311926605504588</v>
      </c>
    </row>
    <row r="19" spans="2:13" x14ac:dyDescent="0.25">
      <c r="B19" s="15" t="s">
        <v>49</v>
      </c>
      <c r="C19" s="56">
        <v>60</v>
      </c>
      <c r="D19" s="1"/>
      <c r="E19" s="98"/>
      <c r="F19" s="98"/>
      <c r="G19" s="98"/>
      <c r="H19" s="98"/>
      <c r="I19" s="98">
        <v>60</v>
      </c>
      <c r="J19" s="98"/>
      <c r="K19" s="98">
        <f t="shared" si="0"/>
        <v>60</v>
      </c>
      <c r="L19" s="91">
        <f t="shared" si="1"/>
        <v>0</v>
      </c>
      <c r="M19" s="72">
        <f t="shared" si="2"/>
        <v>1</v>
      </c>
    </row>
    <row r="20" spans="2:13" x14ac:dyDescent="0.25">
      <c r="B20" s="15" t="s">
        <v>94</v>
      </c>
      <c r="C20" s="56">
        <v>150</v>
      </c>
      <c r="D20" s="1"/>
      <c r="E20" s="98">
        <v>210</v>
      </c>
      <c r="F20" s="98"/>
      <c r="G20" s="98"/>
      <c r="H20" s="98">
        <v>42.72</v>
      </c>
      <c r="I20" s="98"/>
      <c r="J20" s="98">
        <v>31.7</v>
      </c>
      <c r="K20" s="98">
        <f t="shared" si="0"/>
        <v>284.42</v>
      </c>
      <c r="L20" s="91">
        <f t="shared" si="1"/>
        <v>-134.41999999999999</v>
      </c>
      <c r="M20" s="72">
        <f t="shared" si="2"/>
        <v>1.896133333333333</v>
      </c>
    </row>
    <row r="21" spans="2:13" x14ac:dyDescent="0.25">
      <c r="B21" s="15" t="s">
        <v>122</v>
      </c>
      <c r="C21" s="56">
        <v>70</v>
      </c>
      <c r="D21" s="1"/>
      <c r="E21" s="98"/>
      <c r="F21" s="98"/>
      <c r="G21" s="98"/>
      <c r="H21" s="98"/>
      <c r="I21" s="98">
        <v>65</v>
      </c>
      <c r="J21" s="98"/>
      <c r="K21" s="98">
        <f t="shared" si="0"/>
        <v>65</v>
      </c>
      <c r="L21" s="91">
        <f t="shared" si="1"/>
        <v>5</v>
      </c>
      <c r="M21" s="72">
        <f t="shared" si="2"/>
        <v>0.9285714285714286</v>
      </c>
    </row>
    <row r="22" spans="2:13" x14ac:dyDescent="0.25">
      <c r="B22" s="15" t="s">
        <v>101</v>
      </c>
      <c r="C22" s="56">
        <v>650</v>
      </c>
      <c r="D22" s="1"/>
      <c r="E22" s="98"/>
      <c r="F22" s="91"/>
      <c r="G22" s="91"/>
      <c r="H22" s="91"/>
      <c r="I22" s="91"/>
      <c r="J22" s="91">
        <v>650</v>
      </c>
      <c r="K22" s="98">
        <f t="shared" si="0"/>
        <v>650</v>
      </c>
      <c r="L22" s="91">
        <f t="shared" si="1"/>
        <v>0</v>
      </c>
      <c r="M22" s="72">
        <f t="shared" si="2"/>
        <v>1</v>
      </c>
    </row>
    <row r="23" spans="2:13" x14ac:dyDescent="0.25">
      <c r="B23" s="15" t="s">
        <v>134</v>
      </c>
      <c r="C23" s="56">
        <v>200</v>
      </c>
      <c r="D23" s="1"/>
      <c r="E23" s="98"/>
      <c r="F23" s="91"/>
      <c r="G23" s="91"/>
      <c r="H23" s="91"/>
      <c r="I23" s="91"/>
      <c r="J23" s="91">
        <v>229</v>
      </c>
      <c r="K23" s="98">
        <f t="shared" si="0"/>
        <v>229</v>
      </c>
      <c r="L23" s="91">
        <f t="shared" si="1"/>
        <v>-29</v>
      </c>
      <c r="M23" s="72">
        <f t="shared" si="2"/>
        <v>1.145</v>
      </c>
    </row>
    <row r="24" spans="2:13" x14ac:dyDescent="0.25">
      <c r="B24" s="15" t="s">
        <v>161</v>
      </c>
      <c r="C24" s="56">
        <v>1265</v>
      </c>
      <c r="D24" s="1"/>
      <c r="E24" s="98"/>
      <c r="F24" s="91"/>
      <c r="G24" s="91"/>
      <c r="H24" s="91"/>
      <c r="I24" s="91"/>
      <c r="J24" s="91"/>
      <c r="K24" s="98">
        <f t="shared" si="0"/>
        <v>0</v>
      </c>
      <c r="L24" s="91">
        <f t="shared" si="1"/>
        <v>1265</v>
      </c>
      <c r="M24" s="72">
        <f t="shared" si="2"/>
        <v>0</v>
      </c>
    </row>
    <row r="25" spans="2:13" x14ac:dyDescent="0.25">
      <c r="B25" s="14" t="s">
        <v>95</v>
      </c>
      <c r="C25" s="95">
        <f>SUM(C4:C24)</f>
        <v>20985</v>
      </c>
      <c r="D25" s="1"/>
      <c r="E25" s="119">
        <f t="shared" ref="E25:H25" si="3">SUM(E4:E22)</f>
        <v>4810.71</v>
      </c>
      <c r="F25" s="119">
        <f t="shared" si="3"/>
        <v>0</v>
      </c>
      <c r="G25" s="119">
        <f t="shared" si="3"/>
        <v>0</v>
      </c>
      <c r="H25" s="119">
        <f t="shared" si="3"/>
        <v>7181.95</v>
      </c>
      <c r="I25" s="119">
        <f>SUM(I4:I23)</f>
        <v>1914.12</v>
      </c>
      <c r="J25" s="119">
        <f>SUM(J4:J23)</f>
        <v>8095.4299999999994</v>
      </c>
      <c r="K25" s="119">
        <f>SUM(K4:K23)</f>
        <v>22002.21</v>
      </c>
      <c r="L25" s="119">
        <f>SUM(L4:L24)</f>
        <v>-1017.2100000000005</v>
      </c>
      <c r="M25" s="73"/>
    </row>
    <row r="26" spans="2:13" x14ac:dyDescent="0.25">
      <c r="B26" s="78" t="s">
        <v>92</v>
      </c>
      <c r="C26" s="79"/>
      <c r="D26" s="33"/>
      <c r="E26" s="92"/>
      <c r="F26" s="92"/>
      <c r="G26" s="92"/>
      <c r="H26" s="92"/>
      <c r="I26" s="92"/>
      <c r="J26" s="92"/>
      <c r="K26" s="101"/>
      <c r="L26" s="92"/>
      <c r="M26" s="80"/>
    </row>
    <row r="27" spans="2:13" x14ac:dyDescent="0.25">
      <c r="B27" s="88" t="s">
        <v>165</v>
      </c>
      <c r="E27" s="98">
        <v>211.75</v>
      </c>
      <c r="F27" s="98"/>
      <c r="G27" s="98"/>
      <c r="H27" s="98">
        <v>0</v>
      </c>
      <c r="I27" s="98"/>
      <c r="J27" s="98"/>
      <c r="K27" s="91"/>
      <c r="M27" s="100"/>
    </row>
    <row r="28" spans="2:13" x14ac:dyDescent="0.25">
      <c r="B28" s="88" t="s">
        <v>177</v>
      </c>
      <c r="E28" s="98"/>
      <c r="F28" s="98"/>
      <c r="G28" s="98"/>
      <c r="H28" s="98">
        <v>7678.24</v>
      </c>
      <c r="I28" s="98"/>
      <c r="J28" s="98"/>
      <c r="K28" s="98"/>
      <c r="L28" s="91"/>
      <c r="M28" s="89"/>
    </row>
    <row r="29" spans="2:13" x14ac:dyDescent="0.25">
      <c r="B29" s="88" t="s">
        <v>203</v>
      </c>
      <c r="E29" s="98"/>
      <c r="F29" s="98"/>
      <c r="G29" s="98"/>
      <c r="H29" s="98">
        <v>400</v>
      </c>
      <c r="I29" s="98"/>
      <c r="J29" s="98"/>
      <c r="K29" s="98"/>
      <c r="L29" s="91"/>
      <c r="M29" s="89"/>
    </row>
    <row r="30" spans="2:13" x14ac:dyDescent="0.25">
      <c r="B30" s="88" t="s">
        <v>212</v>
      </c>
      <c r="E30" s="98"/>
      <c r="F30" s="98"/>
      <c r="G30" s="98"/>
      <c r="H30" s="98"/>
      <c r="I30" s="98"/>
      <c r="J30" s="98">
        <v>8000</v>
      </c>
      <c r="K30" s="98"/>
      <c r="L30" s="91"/>
      <c r="M30" s="89"/>
    </row>
    <row r="31" spans="2:13" x14ac:dyDescent="0.25">
      <c r="B31" s="88" t="s">
        <v>238</v>
      </c>
      <c r="E31" s="98"/>
      <c r="F31" s="98"/>
      <c r="G31" s="98"/>
      <c r="H31" s="98"/>
      <c r="I31" s="98"/>
      <c r="J31" s="98">
        <v>2636</v>
      </c>
      <c r="K31" s="98"/>
      <c r="L31" s="91"/>
      <c r="M31" s="89"/>
    </row>
    <row r="32" spans="2:13" x14ac:dyDescent="0.25">
      <c r="B32" s="88" t="s">
        <v>237</v>
      </c>
      <c r="E32" s="98"/>
      <c r="F32" s="98"/>
      <c r="G32" s="98"/>
      <c r="H32" s="98"/>
      <c r="I32" s="98"/>
      <c r="J32" s="98">
        <v>50</v>
      </c>
      <c r="K32" s="98"/>
      <c r="L32" s="91"/>
      <c r="M32" s="89"/>
    </row>
    <row r="33" spans="2:14" x14ac:dyDescent="0.25">
      <c r="B33" s="81" t="s">
        <v>90</v>
      </c>
      <c r="C33" s="82"/>
      <c r="D33" s="82"/>
      <c r="E33" s="111">
        <f>SUM(E25+E27+E28+E29+E30)</f>
        <v>5022.46</v>
      </c>
      <c r="F33" s="111">
        <f>SUM(F25+F27+F28+F29+F30)</f>
        <v>0</v>
      </c>
      <c r="G33" s="111">
        <f>SUM(G25+G27+G28+G29+G30+G32)</f>
        <v>0</v>
      </c>
      <c r="H33" s="111">
        <f>SUM(H25+H27+H28+H29+H30)</f>
        <v>15260.189999999999</v>
      </c>
      <c r="I33" s="111">
        <f>SUM(I25+I27+I28+I29+I30)</f>
        <v>1914.12</v>
      </c>
      <c r="J33" s="111">
        <f>SUM(J25:J32)</f>
        <v>18781.43</v>
      </c>
      <c r="K33" s="111"/>
      <c r="L33" s="93"/>
      <c r="M33" s="161">
        <f>SUM(E33:J33)</f>
        <v>40978.199999999997</v>
      </c>
    </row>
    <row r="34" spans="2:14" x14ac:dyDescent="0.25">
      <c r="B34" s="90" t="s">
        <v>91</v>
      </c>
      <c r="C34" s="33"/>
      <c r="D34" s="33"/>
      <c r="E34" s="101">
        <v>313.55</v>
      </c>
      <c r="F34" s="101"/>
      <c r="G34" s="101"/>
      <c r="H34" s="101">
        <v>2362.8000000000002</v>
      </c>
      <c r="I34" s="101">
        <v>29.75</v>
      </c>
      <c r="J34" s="101">
        <v>1147.44</v>
      </c>
      <c r="K34" s="101"/>
      <c r="L34" s="92"/>
      <c r="M34" s="162">
        <f>SUM(E34:J34)</f>
        <v>3853.5400000000004</v>
      </c>
    </row>
    <row r="35" spans="2:14" x14ac:dyDescent="0.25">
      <c r="B35" s="34" t="s">
        <v>99</v>
      </c>
      <c r="C35" s="122"/>
      <c r="D35" s="121"/>
      <c r="E35" s="143">
        <f t="shared" ref="E35:J35" si="4">SUM(E33+E34)</f>
        <v>5336.01</v>
      </c>
      <c r="F35" s="143">
        <f t="shared" si="4"/>
        <v>0</v>
      </c>
      <c r="G35" s="143">
        <f t="shared" si="4"/>
        <v>0</v>
      </c>
      <c r="H35" s="143">
        <f t="shared" si="4"/>
        <v>17622.989999999998</v>
      </c>
      <c r="I35" s="143">
        <f t="shared" si="4"/>
        <v>1943.87</v>
      </c>
      <c r="J35" s="156">
        <f t="shared" si="4"/>
        <v>19928.87</v>
      </c>
      <c r="K35" s="143"/>
      <c r="L35" s="144"/>
      <c r="M35" s="130">
        <f>SUM(E35:L35)</f>
        <v>44831.74</v>
      </c>
      <c r="N35" s="98"/>
    </row>
    <row r="36" spans="2:14" x14ac:dyDescent="0.25">
      <c r="B36" s="145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3"/>
    </row>
    <row r="37" spans="2:14" x14ac:dyDescent="0.25">
      <c r="B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</row>
    <row r="38" spans="2:14" x14ac:dyDescent="0.25">
      <c r="B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</row>
    <row r="39" spans="2:14" ht="15.75" thickBot="1" x14ac:dyDescent="0.3">
      <c r="B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</row>
    <row r="40" spans="2:14" x14ac:dyDescent="0.25">
      <c r="B40" s="114" t="s">
        <v>102</v>
      </c>
      <c r="C40" s="27"/>
      <c r="G40" s="123" t="s">
        <v>113</v>
      </c>
      <c r="H40" s="139" t="s">
        <v>134</v>
      </c>
      <c r="I40" s="147"/>
      <c r="J40" s="147"/>
      <c r="K40" s="140"/>
      <c r="L40" s="124"/>
      <c r="M40" s="27"/>
      <c r="N40" s="98"/>
    </row>
    <row r="41" spans="2:14" x14ac:dyDescent="0.25">
      <c r="B41" s="112" t="s">
        <v>107</v>
      </c>
      <c r="C41" s="29">
        <v>205.93</v>
      </c>
      <c r="G41" s="28" t="s">
        <v>114</v>
      </c>
      <c r="H41" s="28" t="s">
        <v>162</v>
      </c>
      <c r="I41" s="121"/>
      <c r="J41" s="121"/>
      <c r="K41" s="137"/>
      <c r="L41" s="122">
        <v>229</v>
      </c>
      <c r="M41" s="29"/>
    </row>
    <row r="42" spans="2:14" x14ac:dyDescent="0.25">
      <c r="B42" s="112" t="s">
        <v>108</v>
      </c>
      <c r="C42" s="29">
        <v>284.42</v>
      </c>
      <c r="G42" s="28" t="s">
        <v>115</v>
      </c>
      <c r="H42" s="28" t="s">
        <v>133</v>
      </c>
      <c r="I42" s="121"/>
      <c r="J42" s="121"/>
      <c r="K42" s="137"/>
      <c r="L42" s="122"/>
      <c r="M42" s="29"/>
    </row>
    <row r="43" spans="2:14" ht="15.75" thickBot="1" x14ac:dyDescent="0.3">
      <c r="B43" s="113" t="s">
        <v>99</v>
      </c>
      <c r="C43" s="31">
        <f>SUM(C41-C42)</f>
        <v>-78.490000000000009</v>
      </c>
      <c r="G43" s="30" t="s">
        <v>116</v>
      </c>
      <c r="H43" s="148"/>
      <c r="I43" s="121"/>
      <c r="J43" s="121"/>
      <c r="K43" s="121"/>
      <c r="L43" s="122"/>
      <c r="M43" s="29"/>
    </row>
    <row r="44" spans="2:14" ht="15.75" thickBot="1" x14ac:dyDescent="0.3">
      <c r="H44" s="150" t="s">
        <v>30</v>
      </c>
      <c r="I44" s="125"/>
      <c r="J44" s="125"/>
      <c r="K44" s="125"/>
      <c r="L44" s="149">
        <f>SUM(L41:L43)</f>
        <v>229</v>
      </c>
      <c r="M44" s="31"/>
    </row>
    <row r="45" spans="2:14" ht="19.5" thickBot="1" x14ac:dyDescent="0.35">
      <c r="B45" s="118" t="s">
        <v>110</v>
      </c>
      <c r="G45" s="127" t="s">
        <v>117</v>
      </c>
      <c r="H45" s="121"/>
      <c r="I45" s="121"/>
      <c r="J45" s="121"/>
      <c r="K45" s="121"/>
      <c r="L45" s="121"/>
    </row>
    <row r="46" spans="2:14" x14ac:dyDescent="0.25">
      <c r="G46" s="131"/>
      <c r="H46" s="139" t="s">
        <v>129</v>
      </c>
      <c r="I46" s="147"/>
      <c r="J46" s="147"/>
      <c r="K46" s="140"/>
      <c r="L46" s="124"/>
      <c r="M46" s="27"/>
    </row>
    <row r="47" spans="2:14" x14ac:dyDescent="0.25">
      <c r="B47" s="8" t="s">
        <v>60</v>
      </c>
      <c r="C47" s="61">
        <v>20985</v>
      </c>
      <c r="G47" s="131"/>
      <c r="H47" s="28"/>
      <c r="I47" s="121"/>
      <c r="J47" s="121"/>
      <c r="K47" s="137"/>
      <c r="L47" s="122"/>
      <c r="M47" s="29"/>
    </row>
    <row r="48" spans="2:14" x14ac:dyDescent="0.25">
      <c r="B48" t="s">
        <v>109</v>
      </c>
      <c r="C48" s="61">
        <f>1318*2</f>
        <v>2636</v>
      </c>
      <c r="G48" s="131"/>
      <c r="H48" s="28" t="s">
        <v>166</v>
      </c>
      <c r="I48" s="121"/>
      <c r="J48" s="121"/>
      <c r="K48" s="137"/>
      <c r="L48" s="122">
        <v>263</v>
      </c>
      <c r="M48" s="29"/>
    </row>
    <row r="49" spans="2:13" x14ac:dyDescent="0.25">
      <c r="B49" t="s">
        <v>132</v>
      </c>
      <c r="C49" s="61">
        <v>4072.74</v>
      </c>
      <c r="G49" s="131"/>
      <c r="H49" s="28" t="s">
        <v>168</v>
      </c>
      <c r="I49" s="121"/>
      <c r="J49" s="121"/>
      <c r="K49" s="137"/>
      <c r="L49" s="122">
        <v>127.35</v>
      </c>
      <c r="M49" s="29"/>
    </row>
    <row r="50" spans="2:13" x14ac:dyDescent="0.25">
      <c r="B50" s="8" t="s">
        <v>93</v>
      </c>
      <c r="C50" s="61">
        <v>205.93</v>
      </c>
      <c r="G50" s="131"/>
      <c r="H50" s="28" t="s">
        <v>195</v>
      </c>
      <c r="I50" s="121"/>
      <c r="J50" s="121"/>
      <c r="K50" s="137"/>
      <c r="L50" s="138">
        <v>166</v>
      </c>
      <c r="M50" s="29"/>
    </row>
    <row r="51" spans="2:13" x14ac:dyDescent="0.25">
      <c r="B51" t="s">
        <v>105</v>
      </c>
      <c r="C51" s="61">
        <v>4.66</v>
      </c>
      <c r="G51" s="131"/>
      <c r="H51" s="28" t="s">
        <v>196</v>
      </c>
      <c r="I51" s="121"/>
      <c r="J51" s="121"/>
      <c r="K51" s="137"/>
      <c r="L51" s="138">
        <v>456</v>
      </c>
      <c r="M51" s="29"/>
    </row>
    <row r="52" spans="2:13" x14ac:dyDescent="0.25">
      <c r="B52" t="s">
        <v>167</v>
      </c>
      <c r="C52" s="61">
        <f>19194.18+19194.18</f>
        <v>38388.36</v>
      </c>
      <c r="G52" s="131"/>
      <c r="H52" s="28" t="s">
        <v>194</v>
      </c>
      <c r="I52" s="121"/>
      <c r="J52" s="121"/>
      <c r="K52" s="137"/>
      <c r="L52" s="138">
        <v>3739.75</v>
      </c>
      <c r="M52" s="29"/>
    </row>
    <row r="53" spans="2:13" x14ac:dyDescent="0.25">
      <c r="B53" s="8"/>
      <c r="C53" s="61"/>
      <c r="G53" s="131"/>
      <c r="H53" s="148" t="s">
        <v>172</v>
      </c>
      <c r="L53" s="138">
        <v>172</v>
      </c>
      <c r="M53" s="29"/>
    </row>
    <row r="54" spans="2:13" x14ac:dyDescent="0.25">
      <c r="B54" s="8"/>
      <c r="C54" s="126">
        <f>SUM(C47:C52)</f>
        <v>66292.69</v>
      </c>
      <c r="G54" s="131"/>
      <c r="H54" s="148" t="s">
        <v>218</v>
      </c>
      <c r="L54" s="138">
        <v>360.2</v>
      </c>
      <c r="M54" s="29"/>
    </row>
    <row r="55" spans="2:13" x14ac:dyDescent="0.25">
      <c r="B55" s="8"/>
      <c r="C55" s="61"/>
      <c r="G55" s="131"/>
      <c r="H55" s="148" t="s">
        <v>240</v>
      </c>
      <c r="L55" s="138">
        <v>4375.84</v>
      </c>
      <c r="M55" s="29"/>
    </row>
    <row r="56" spans="2:13" x14ac:dyDescent="0.25">
      <c r="B56" s="8"/>
      <c r="C56" s="61"/>
      <c r="G56" s="131"/>
      <c r="H56" s="28" t="s">
        <v>224</v>
      </c>
      <c r="I56" s="121"/>
      <c r="J56" s="121"/>
      <c r="K56" s="137"/>
      <c r="L56" s="138">
        <v>495</v>
      </c>
      <c r="M56" s="29"/>
    </row>
    <row r="57" spans="2:13" x14ac:dyDescent="0.25">
      <c r="G57" s="131"/>
      <c r="H57" s="28"/>
      <c r="I57" s="121"/>
      <c r="J57" s="121"/>
      <c r="K57" s="137"/>
      <c r="L57" s="122"/>
      <c r="M57" s="29"/>
    </row>
    <row r="58" spans="2:13" ht="15.75" thickBot="1" x14ac:dyDescent="0.3">
      <c r="G58" s="131" t="s">
        <v>30</v>
      </c>
      <c r="H58" s="30"/>
      <c r="I58" s="125"/>
      <c r="J58" s="125"/>
      <c r="K58" s="141"/>
      <c r="L58" s="149">
        <f>SUM(L47:L57)</f>
        <v>10155.14</v>
      </c>
      <c r="M58" s="31"/>
    </row>
    <row r="59" spans="2:13" ht="19.5" thickBot="1" x14ac:dyDescent="0.35">
      <c r="B59" s="94" t="s">
        <v>118</v>
      </c>
    </row>
    <row r="60" spans="2:13" x14ac:dyDescent="0.25">
      <c r="B60" t="s">
        <v>163</v>
      </c>
      <c r="C60" s="61">
        <v>20238.259999999998</v>
      </c>
      <c r="H60" s="139" t="s">
        <v>206</v>
      </c>
      <c r="I60" s="147"/>
      <c r="J60" s="147"/>
      <c r="K60" s="140"/>
      <c r="L60" s="153">
        <v>19194.18</v>
      </c>
      <c r="M60" s="154" t="s">
        <v>207</v>
      </c>
    </row>
    <row r="61" spans="2:13" x14ac:dyDescent="0.25">
      <c r="B61" t="s">
        <v>164</v>
      </c>
      <c r="C61" s="61">
        <f>C54</f>
        <v>66292.69</v>
      </c>
      <c r="H61" s="28" t="s">
        <v>192</v>
      </c>
      <c r="I61" s="121"/>
      <c r="J61" s="121"/>
      <c r="K61" s="137"/>
      <c r="L61" s="122">
        <v>-5678.24</v>
      </c>
      <c r="M61" s="29"/>
    </row>
    <row r="62" spans="2:13" x14ac:dyDescent="0.25">
      <c r="B62" t="s">
        <v>119</v>
      </c>
      <c r="C62" s="61">
        <v>-44831.74</v>
      </c>
      <c r="H62" s="28" t="s">
        <v>205</v>
      </c>
      <c r="I62" s="121"/>
      <c r="J62" s="121"/>
      <c r="K62" s="137"/>
      <c r="L62" s="122">
        <v>-400</v>
      </c>
      <c r="M62" s="29"/>
    </row>
    <row r="63" spans="2:13" x14ac:dyDescent="0.25">
      <c r="C63" s="61"/>
      <c r="H63" s="148" t="s">
        <v>212</v>
      </c>
      <c r="I63" s="121"/>
      <c r="J63" s="121"/>
      <c r="K63" s="121"/>
      <c r="L63" s="122">
        <v>-8000</v>
      </c>
      <c r="M63" s="29"/>
    </row>
    <row r="64" spans="2:13" ht="15.75" thickBot="1" x14ac:dyDescent="0.3">
      <c r="B64" s="64" t="s">
        <v>239</v>
      </c>
      <c r="C64" s="128">
        <f>SUM(C60:C63)</f>
        <v>41699.21</v>
      </c>
      <c r="H64" s="150" t="s">
        <v>193</v>
      </c>
      <c r="I64" s="125"/>
      <c r="J64" s="125"/>
      <c r="K64" s="125"/>
      <c r="L64" s="149">
        <f>SUM(L60:L63)</f>
        <v>5115.9400000000005</v>
      </c>
      <c r="M64" s="31"/>
    </row>
    <row r="65" spans="2:13" x14ac:dyDescent="0.25">
      <c r="H65" s="139" t="s">
        <v>206</v>
      </c>
      <c r="I65" s="147"/>
      <c r="J65" s="147"/>
      <c r="K65" s="140"/>
      <c r="L65" s="153">
        <v>19194.18</v>
      </c>
      <c r="M65" s="154" t="s">
        <v>208</v>
      </c>
    </row>
    <row r="66" spans="2:13" x14ac:dyDescent="0.25">
      <c r="C66" s="61"/>
      <c r="H66" s="28"/>
      <c r="I66" s="121"/>
      <c r="J66" s="121"/>
      <c r="K66" s="137"/>
      <c r="L66" s="122"/>
      <c r="M66" s="29"/>
    </row>
    <row r="67" spans="2:13" x14ac:dyDescent="0.25">
      <c r="B67" t="s">
        <v>241</v>
      </c>
      <c r="C67" s="61">
        <v>24310.12</v>
      </c>
      <c r="H67" s="28"/>
      <c r="I67" s="121"/>
      <c r="J67" s="121"/>
      <c r="K67" s="137"/>
      <c r="L67" s="122"/>
      <c r="M67" s="29"/>
    </row>
    <row r="68" spans="2:13" x14ac:dyDescent="0.25">
      <c r="H68" s="148"/>
      <c r="I68" s="121"/>
      <c r="J68" s="121"/>
      <c r="K68" s="121"/>
      <c r="L68" s="122"/>
      <c r="M68" s="29"/>
    </row>
    <row r="69" spans="2:13" ht="15.75" thickBot="1" x14ac:dyDescent="0.3">
      <c r="H69" s="150" t="s">
        <v>193</v>
      </c>
      <c r="I69" s="125"/>
      <c r="J69" s="125"/>
      <c r="K69" s="125"/>
      <c r="L69" s="149">
        <f>SUM(L65:L68)</f>
        <v>19194.18</v>
      </c>
      <c r="M69" s="31"/>
    </row>
  </sheetData>
  <pageMargins left="0.23622047244094491" right="0.23622047244094491" top="0.19685039370078741" bottom="0.19685039370078741" header="0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Bank Rec</vt:lpstr>
      <vt:lpstr>Payments</vt:lpstr>
      <vt:lpstr>Income</vt:lpstr>
      <vt:lpstr>PerfBudget</vt:lpstr>
      <vt:lpstr>Financial Statement</vt:lpstr>
      <vt:lpstr>EndofYearBudgetReview</vt:lpstr>
      <vt:lpstr>EndofYearBudgetReview!Print_Area</vt:lpstr>
      <vt:lpstr>'Financial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Langley Parish Council</dc:creator>
  <cp:lastModifiedBy>Chris Anderson</cp:lastModifiedBy>
  <cp:lastPrinted>2022-04-13T09:52:34Z</cp:lastPrinted>
  <dcterms:created xsi:type="dcterms:W3CDTF">2013-05-20T13:33:18Z</dcterms:created>
  <dcterms:modified xsi:type="dcterms:W3CDTF">2022-06-10T18:23:37Z</dcterms:modified>
</cp:coreProperties>
</file>